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dwards\Desktop\"/>
    </mc:Choice>
  </mc:AlternateContent>
  <bookViews>
    <workbookView xWindow="-288" yWindow="5376" windowWidth="4536" windowHeight="3216" tabRatio="726"/>
  </bookViews>
  <sheets>
    <sheet name="TEUs" sheetId="46" r:id="rId1"/>
    <sheet name="Containers" sheetId="44" r:id="rId2"/>
    <sheet name="GC Tons" sheetId="45" r:id="rId3"/>
    <sheet name="Ship Calls" sheetId="47" r:id="rId4"/>
    <sheet name="Data" sheetId="48" r:id="rId5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Tons'!#REF!</definedName>
    <definedName name="HISTCYTONS" localSheetId="0">TEUs!#REF!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52511"/>
</workbook>
</file>

<file path=xl/calcChain.xml><?xml version="1.0" encoding="utf-8"?>
<calcChain xmlns="http://schemas.openxmlformats.org/spreadsheetml/2006/main">
  <c r="M17" i="47" l="1"/>
  <c r="M9" i="47"/>
  <c r="M17" i="44"/>
  <c r="M9" i="44"/>
  <c r="N86" i="46"/>
  <c r="N85" i="46"/>
  <c r="N84" i="46"/>
  <c r="N83" i="46"/>
  <c r="N82" i="46"/>
  <c r="N43" i="46"/>
  <c r="N42" i="46"/>
  <c r="N41" i="46"/>
  <c r="N40" i="46"/>
  <c r="N39" i="46"/>
  <c r="R51" i="48"/>
  <c r="Q51" i="48"/>
  <c r="M8" i="47" l="1"/>
  <c r="N58" i="45"/>
  <c r="N57" i="45"/>
  <c r="N56" i="45"/>
  <c r="N25" i="45"/>
  <c r="N24" i="45"/>
  <c r="N23" i="45"/>
  <c r="M8" i="44"/>
  <c r="N37" i="46"/>
  <c r="N36" i="46"/>
  <c r="N35" i="46"/>
  <c r="N34" i="46"/>
  <c r="N33" i="46"/>
  <c r="R50" i="48"/>
  <c r="Q50" i="48"/>
  <c r="R49" i="48"/>
  <c r="Q49" i="48"/>
  <c r="N31" i="46" l="1"/>
  <c r="N30" i="46"/>
  <c r="N29" i="46"/>
  <c r="N28" i="46"/>
  <c r="N27" i="46"/>
  <c r="M15" i="44"/>
  <c r="M7" i="44"/>
  <c r="N21" i="45"/>
  <c r="N20" i="45"/>
  <c r="N19" i="45"/>
  <c r="M7" i="47"/>
  <c r="M15" i="47" l="1"/>
  <c r="R48" i="48" l="1"/>
  <c r="Q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R47" i="48"/>
  <c r="Q47" i="48"/>
  <c r="M4" i="47" l="1"/>
  <c r="N9" i="45"/>
  <c r="N8" i="45"/>
  <c r="N7" i="45"/>
  <c r="M4" i="44"/>
  <c r="N13" i="46"/>
  <c r="N12" i="46"/>
  <c r="N11" i="46"/>
  <c r="N10" i="46"/>
  <c r="N9" i="46"/>
  <c r="R46" i="48"/>
  <c r="Q46" i="48"/>
  <c r="M3" i="47" l="1"/>
  <c r="N5" i="45" l="1"/>
  <c r="N4" i="45"/>
  <c r="N52" i="45" s="1"/>
  <c r="N51" i="45"/>
  <c r="N3" i="45"/>
  <c r="M3" i="44"/>
  <c r="D82" i="46"/>
  <c r="D83" i="46"/>
  <c r="D84" i="46"/>
  <c r="D85" i="46"/>
  <c r="D86" i="46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N6" i="46"/>
  <c r="N78" i="46" s="1"/>
  <c r="N5" i="46"/>
  <c r="N77" i="46" s="1"/>
  <c r="N4" i="46"/>
  <c r="N76" i="46" s="1"/>
  <c r="N3" i="46"/>
  <c r="N75" i="46" s="1"/>
  <c r="R45" i="48"/>
  <c r="Q45" i="48"/>
  <c r="N53" i="45" l="1"/>
  <c r="N79" i="46"/>
  <c r="L9" i="47"/>
  <c r="M72" i="46" l="1"/>
  <c r="R44" i="48"/>
  <c r="Q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R43" i="48"/>
  <c r="Q43" i="48"/>
  <c r="L12" i="47" l="1"/>
  <c r="M41" i="45"/>
  <c r="M40" i="45"/>
  <c r="M39" i="45"/>
  <c r="L12" i="44"/>
  <c r="M61" i="46"/>
  <c r="M60" i="46"/>
  <c r="M59" i="46"/>
  <c r="M58" i="46"/>
  <c r="M57" i="46"/>
  <c r="R42" i="48"/>
  <c r="Q42" i="48"/>
  <c r="L11" i="47" l="1"/>
  <c r="M37" i="45"/>
  <c r="M36" i="45"/>
  <c r="M35" i="45"/>
  <c r="L11" i="44"/>
  <c r="M55" i="46"/>
  <c r="M54" i="46"/>
  <c r="M53" i="46"/>
  <c r="M52" i="46"/>
  <c r="M51" i="46"/>
  <c r="R41" i="48"/>
  <c r="Q41" i="48"/>
  <c r="M49" i="46" l="1"/>
  <c r="M48" i="46"/>
  <c r="M47" i="46"/>
  <c r="M46" i="46"/>
  <c r="M45" i="46"/>
  <c r="M33" i="45"/>
  <c r="M32" i="45"/>
  <c r="M31" i="45"/>
  <c r="L10" i="47"/>
  <c r="R40" i="48"/>
  <c r="Q40" i="48"/>
  <c r="L10" i="44" l="1"/>
  <c r="R39" i="48" l="1"/>
  <c r="Q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R38" i="48"/>
  <c r="Q38" i="48"/>
  <c r="M31" i="46" l="1"/>
  <c r="M30" i="46"/>
  <c r="M29" i="46"/>
  <c r="M28" i="46"/>
  <c r="M27" i="46"/>
  <c r="L7" i="44"/>
  <c r="M21" i="45"/>
  <c r="M20" i="45"/>
  <c r="M19" i="45"/>
  <c r="L7" i="47"/>
  <c r="R37" i="48"/>
  <c r="Q37" i="48"/>
  <c r="R36" i="48" l="1"/>
  <c r="Q36" i="48"/>
  <c r="L6" i="47" l="1"/>
  <c r="M17" i="45"/>
  <c r="M16" i="45"/>
  <c r="M15" i="45"/>
  <c r="L6" i="44"/>
  <c r="M25" i="46"/>
  <c r="M24" i="46"/>
  <c r="M23" i="46"/>
  <c r="M22" i="46"/>
  <c r="M21" i="46"/>
  <c r="R35" i="48" l="1"/>
  <c r="Q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Q34" i="48"/>
  <c r="R34" i="48"/>
  <c r="L3" i="47" l="1"/>
  <c r="K3" i="47"/>
  <c r="M5" i="45"/>
  <c r="M4" i="45"/>
  <c r="M3" i="45"/>
  <c r="B15" i="44"/>
  <c r="L3" i="44"/>
  <c r="L15" i="44" l="1"/>
  <c r="M51" i="45"/>
  <c r="M52" i="45"/>
  <c r="L15" i="47"/>
  <c r="M7" i="46"/>
  <c r="M6" i="46"/>
  <c r="M5" i="46"/>
  <c r="M4" i="46"/>
  <c r="M3" i="46"/>
  <c r="Q33" i="48"/>
  <c r="R33" i="48"/>
  <c r="M53" i="45" l="1"/>
  <c r="M75" i="46"/>
  <c r="M76" i="46"/>
  <c r="M77" i="46"/>
  <c r="M78" i="46"/>
  <c r="K14" i="47"/>
  <c r="L49" i="45"/>
  <c r="L48" i="45"/>
  <c r="L47" i="45"/>
  <c r="K14" i="44"/>
  <c r="L73" i="46"/>
  <c r="L72" i="46"/>
  <c r="L71" i="46"/>
  <c r="L70" i="46"/>
  <c r="L69" i="46"/>
  <c r="Q32" i="48"/>
  <c r="R32" i="48"/>
  <c r="M79" i="46" l="1"/>
  <c r="K13" i="47"/>
  <c r="L45" i="45"/>
  <c r="L44" i="45"/>
  <c r="L43" i="45"/>
  <c r="K13" i="44"/>
  <c r="L67" i="46"/>
  <c r="L66" i="46"/>
  <c r="L65" i="46"/>
  <c r="L64" i="46"/>
  <c r="L63" i="46"/>
  <c r="R31" i="48"/>
  <c r="Q31" i="48"/>
  <c r="Q29" i="48" l="1"/>
  <c r="R29" i="48"/>
  <c r="Q30" i="48"/>
  <c r="R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Q28" i="48" l="1"/>
  <c r="R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Q27" i="48"/>
  <c r="R27" i="48"/>
  <c r="Q3" i="48" l="1"/>
  <c r="R3" i="48"/>
  <c r="Q4" i="48"/>
  <c r="R4" i="48"/>
  <c r="Q5" i="48"/>
  <c r="R5" i="48"/>
  <c r="Q6" i="48"/>
  <c r="R6" i="48"/>
  <c r="Q7" i="48"/>
  <c r="R7" i="48"/>
  <c r="Q8" i="48"/>
  <c r="R8" i="48"/>
  <c r="Q9" i="48"/>
  <c r="R9" i="48"/>
  <c r="Q10" i="48"/>
  <c r="R10" i="48"/>
  <c r="Q11" i="48"/>
  <c r="R11" i="48"/>
  <c r="Q12" i="48"/>
  <c r="R12" i="48"/>
  <c r="Q13" i="48"/>
  <c r="R13" i="48"/>
  <c r="Q14" i="48"/>
  <c r="R14" i="48"/>
  <c r="Q15" i="48"/>
  <c r="R15" i="48"/>
  <c r="Q16" i="48"/>
  <c r="R16" i="48"/>
  <c r="Q17" i="48"/>
  <c r="R17" i="48"/>
  <c r="Q18" i="48"/>
  <c r="R18" i="48"/>
  <c r="Q19" i="48"/>
  <c r="R19" i="48"/>
  <c r="Q20" i="48"/>
  <c r="R20" i="48"/>
  <c r="Q21" i="48"/>
  <c r="R21" i="48"/>
  <c r="Q22" i="48"/>
  <c r="R22" i="48"/>
  <c r="Q23" i="48"/>
  <c r="R23" i="48"/>
  <c r="Q24" i="48"/>
  <c r="R24" i="48"/>
  <c r="Q25" i="48"/>
  <c r="R25" i="48"/>
  <c r="Q26" i="48"/>
  <c r="R26" i="48"/>
  <c r="R2" i="48"/>
  <c r="Q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M57" i="45" s="1"/>
  <c r="L3" i="45"/>
  <c r="L7" i="45"/>
  <c r="K4" i="44"/>
  <c r="L51" i="45" l="1"/>
  <c r="M56" i="45"/>
  <c r="M58" i="45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L57" i="45"/>
  <c r="L58" i="45"/>
  <c r="L56" i="45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K57" i="45" s="1"/>
  <c r="J23" i="45"/>
  <c r="K56" i="45" s="1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K58" i="45" s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G76" i="46"/>
  <c r="H83" i="46" s="1"/>
  <c r="F76" i="46"/>
  <c r="E76" i="46"/>
  <c r="D76" i="46"/>
  <c r="G75" i="46"/>
  <c r="F75" i="46"/>
  <c r="E75" i="46"/>
  <c r="D75" i="46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56" i="45"/>
  <c r="F56" i="45"/>
  <c r="E57" i="45"/>
  <c r="G57" i="45"/>
  <c r="D57" i="45"/>
  <c r="F57" i="45"/>
  <c r="D53" i="45"/>
  <c r="F53" i="45"/>
  <c r="F58" i="45" s="1"/>
  <c r="E56" i="45"/>
  <c r="D58" i="45" l="1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<sst xmlns="http://schemas.openxmlformats.org/spreadsheetml/2006/main" count="191" uniqueCount="37">
  <si>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</si>
  <si>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</si>
  <si>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</si>
  <si>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</si>
  <si>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</si>
  <si>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</si>
  <si>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</si>
  <si>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</si>
  <si>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</si>
  <si>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</si>
  <si>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</si>
  <si>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</si>
  <si>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</si>
  <si>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</si>
  <si>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</si>
  <si>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</si>
  <si>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</si>
  <si>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General Cargo (Short Tons)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</si>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</sst>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0" fontId="2" fillId="0" borderId="0" xfId="2" applyNumberFormat="1" applyFont="1"/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2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02"/>
  <sheetViews>
    <sheetView showGridLines="0" tabSelected="1" defaultGridColor="0" colorId="9" zoomScale="80" zoomScaleNormal="80" zoomScalePage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11.453125" defaultRowHeight="15" x14ac:dyDescent="0.25"/>
  <cols>
    <col min="1" max="1" width="10.90625" style="1" customWidth="1"/>
    <col min="2" max="2" width="15" style="26" customWidth="1"/>
    <col min="3" max="3" width="14.6328125" style="3" hidden="1" customWidth="1"/>
    <col min="4" max="9" width="14.81640625" style="3" customWidth="1"/>
    <col min="10" max="10" width="15" style="26" customWidth="1"/>
    <col min="11" max="12" width="14.81640625" style="3" customWidth="1"/>
    <col min="13" max="13" width="11.54296875" style="3" customWidth="1"/>
    <col min="14" max="16384" width="11.453125" style="3"/>
  </cols>
  <sheetData>
    <row r="1" spans="1:14" ht="64.95" customHeight="1" x14ac:dyDescent="0.25">
      <c r="B1" s="2"/>
      <c r="D1" s="2" t="s">
        <v>21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7" customFormat="1" ht="21.75" customHeight="1" x14ac:dyDescent="0.25">
      <c r="A2" s="4"/>
      <c r="B2" s="5"/>
      <c r="C2" s="64">
        <v>2009</v>
      </c>
      <c r="D2" s="64">
        <v>2010</v>
      </c>
      <c r="E2" s="64">
        <v>2011</v>
      </c>
      <c r="F2" s="64">
        <v>2012</v>
      </c>
      <c r="G2" s="64">
        <v>2013</v>
      </c>
      <c r="H2" s="64">
        <v>2014</v>
      </c>
      <c r="I2" s="64">
        <v>2015</v>
      </c>
      <c r="J2" s="64">
        <v>2016</v>
      </c>
      <c r="K2" s="64">
        <v>2017</v>
      </c>
      <c r="L2" s="64">
        <v>2018</v>
      </c>
      <c r="M2" s="64">
        <v>2019</v>
      </c>
      <c r="N2" s="64">
        <v>2020</v>
      </c>
    </row>
    <row r="3" spans="1:14" ht="19.95" customHeight="1" x14ac:dyDescent="0.3">
      <c r="A3" s="45" t="s">
        <v>1</v>
      </c>
      <c r="B3" s="8" t="s">
        <v>19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</row>
    <row r="4" spans="1:14" ht="19.95" customHeight="1" x14ac:dyDescent="0.3">
      <c r="A4" s="45"/>
      <c r="B4" s="8" t="s">
        <v>20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</row>
    <row r="5" spans="1:14" ht="19.95" customHeight="1" x14ac:dyDescent="0.3">
      <c r="A5" s="45"/>
      <c r="B5" s="8" t="s">
        <v>26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Data!D9</f>
        <v>31465.5</v>
      </c>
      <c r="L5" s="9">
        <f>Data!$D21</f>
        <v>37882.5</v>
      </c>
      <c r="M5" s="9">
        <f>Data!$D33</f>
        <v>50537.75</v>
      </c>
      <c r="N5" s="9">
        <f>Data!$D45</f>
        <v>36655.5</v>
      </c>
    </row>
    <row r="6" spans="1:14" ht="19.95" customHeight="1" x14ac:dyDescent="0.3">
      <c r="A6" s="45"/>
      <c r="B6" s="8" t="s">
        <v>27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Data!E9</f>
        <v>5982.5</v>
      </c>
      <c r="L6" s="9">
        <f>Data!$E21</f>
        <v>2208</v>
      </c>
      <c r="M6" s="9">
        <f>Data!$E33</f>
        <v>1868</v>
      </c>
      <c r="N6" s="9">
        <f>Data!$E45</f>
        <v>2366</v>
      </c>
    </row>
    <row r="7" spans="1:14" ht="19.95" customHeight="1" x14ac:dyDescent="0.3">
      <c r="A7" s="45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Data!F9</f>
        <v>228516</v>
      </c>
      <c r="L7" s="12">
        <f>Data!$F21</f>
        <v>220533.75</v>
      </c>
      <c r="M7" s="12">
        <f>Data!$F33</f>
        <v>240110.5</v>
      </c>
      <c r="N7" s="12">
        <f>Data!$F45</f>
        <v>227233.5</v>
      </c>
    </row>
    <row r="8" spans="1:14" ht="19.95" customHeight="1" x14ac:dyDescent="0.2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</row>
    <row r="9" spans="1:14" ht="19.95" customHeight="1" x14ac:dyDescent="0.3">
      <c r="A9" s="45" t="s">
        <v>2</v>
      </c>
      <c r="B9" s="8" t="s">
        <v>19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</row>
    <row r="10" spans="1:14" ht="19.95" customHeight="1" x14ac:dyDescent="0.3">
      <c r="A10" s="45"/>
      <c r="B10" s="8" t="s">
        <v>20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</row>
    <row r="11" spans="1:14" ht="19.95" customHeight="1" x14ac:dyDescent="0.3">
      <c r="A11" s="45"/>
      <c r="B11" s="8" t="s">
        <v>26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Data!D10</f>
        <v>30437</v>
      </c>
      <c r="L11" s="9">
        <f>Data!$D22</f>
        <v>34156</v>
      </c>
      <c r="M11" s="9">
        <f>Data!$D34</f>
        <v>44037.75</v>
      </c>
      <c r="N11" s="9">
        <f>Data!$D46</f>
        <v>27917.5</v>
      </c>
    </row>
    <row r="12" spans="1:14" ht="19.95" customHeight="1" x14ac:dyDescent="0.3">
      <c r="A12" s="45"/>
      <c r="B12" s="8" t="s">
        <v>27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Data!E10</f>
        <v>7190.75</v>
      </c>
      <c r="L12" s="12">
        <f>Data!$E22</f>
        <v>2099</v>
      </c>
      <c r="M12" s="9">
        <f>Data!$E34</f>
        <v>2115</v>
      </c>
      <c r="N12" s="9">
        <f>Data!$E46</f>
        <v>1505.25</v>
      </c>
    </row>
    <row r="13" spans="1:14" ht="19.95" customHeight="1" x14ac:dyDescent="0.3">
      <c r="A13" s="45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Data!F10</f>
        <v>220375.5</v>
      </c>
      <c r="L13" s="12">
        <f>Data!$F22</f>
        <v>218726.5</v>
      </c>
      <c r="M13" s="12">
        <f>Data!$F34</f>
        <v>228151.25</v>
      </c>
      <c r="N13" s="12">
        <f>Data!$F46</f>
        <v>207815.75</v>
      </c>
    </row>
    <row r="14" spans="1:14" ht="19.95" customHeight="1" x14ac:dyDescent="0.2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</row>
    <row r="15" spans="1:14" ht="19.95" customHeight="1" x14ac:dyDescent="0.3">
      <c r="A15" s="45" t="s">
        <v>3</v>
      </c>
      <c r="B15" s="8" t="s">
        <v>19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</row>
    <row r="16" spans="1:14" ht="19.95" customHeight="1" x14ac:dyDescent="0.3">
      <c r="A16" s="45"/>
      <c r="B16" s="8" t="s">
        <v>20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</row>
    <row r="17" spans="1:14" ht="19.95" customHeight="1" x14ac:dyDescent="0.3">
      <c r="A17" s="45"/>
      <c r="B17" s="8" t="s">
        <v>26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Data!D11</f>
        <v>32487.75</v>
      </c>
      <c r="L17" s="9">
        <f>Data!$D23</f>
        <v>38151.5</v>
      </c>
      <c r="M17" s="9">
        <f>Data!$D35</f>
        <v>41711.75</v>
      </c>
      <c r="N17" s="9">
        <f>Data!$D47</f>
        <v>26347.25</v>
      </c>
    </row>
    <row r="18" spans="1:14" ht="19.95" customHeight="1" x14ac:dyDescent="0.3">
      <c r="A18" s="45"/>
      <c r="B18" s="8" t="s">
        <v>27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Data!E11</f>
        <v>7611.75</v>
      </c>
      <c r="L18" s="12">
        <f>Data!$E23</f>
        <v>2308</v>
      </c>
      <c r="M18" s="9">
        <f>Data!$E35</f>
        <v>2002</v>
      </c>
      <c r="N18" s="9">
        <f>Data!$E47</f>
        <v>3078</v>
      </c>
    </row>
    <row r="19" spans="1:14" ht="19.95" customHeight="1" x14ac:dyDescent="0.3">
      <c r="A19" s="45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Data!F11</f>
        <v>232148.25</v>
      </c>
      <c r="L19" s="12">
        <f>Data!$F23</f>
        <v>252230.25</v>
      </c>
      <c r="M19" s="12">
        <f>Data!$F35</f>
        <v>240035.25</v>
      </c>
      <c r="N19" s="12">
        <f>Data!$F47</f>
        <v>219315.25</v>
      </c>
    </row>
    <row r="20" spans="1:14" ht="19.95" customHeight="1" x14ac:dyDescent="0.2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</row>
    <row r="21" spans="1:14" ht="19.95" customHeight="1" x14ac:dyDescent="0.3">
      <c r="A21" s="45" t="s">
        <v>4</v>
      </c>
      <c r="B21" s="8" t="s">
        <v>19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</row>
    <row r="22" spans="1:14" ht="19.95" customHeight="1" x14ac:dyDescent="0.3">
      <c r="A22" s="45"/>
      <c r="B22" s="8" t="s">
        <v>20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</row>
    <row r="23" spans="1:14" ht="19.95" customHeight="1" x14ac:dyDescent="0.3">
      <c r="A23" s="45"/>
      <c r="B23" s="8" t="s">
        <v>26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Data!D12</f>
        <v>34927.25</v>
      </c>
      <c r="L23" s="9">
        <f>Data!$D24</f>
        <v>33311</v>
      </c>
      <c r="M23" s="9">
        <f>Data!$D36</f>
        <v>38579.5</v>
      </c>
      <c r="N23" s="9">
        <f>Data!$D48</f>
        <v>32604.5</v>
      </c>
    </row>
    <row r="24" spans="1:14" ht="19.95" customHeight="1" x14ac:dyDescent="0.3">
      <c r="A24" s="45"/>
      <c r="B24" s="8" t="s">
        <v>27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Data!E12</f>
        <v>3532.25</v>
      </c>
      <c r="L24" s="12">
        <f>Data!$E24</f>
        <v>2112</v>
      </c>
      <c r="M24" s="9">
        <f>Data!$E36</f>
        <v>2710</v>
      </c>
      <c r="N24" s="9">
        <f>Data!$E48</f>
        <v>3171.25</v>
      </c>
    </row>
    <row r="25" spans="1:14" ht="19.95" customHeight="1" x14ac:dyDescent="0.3">
      <c r="A25" s="45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Data!F12</f>
        <v>225196.25</v>
      </c>
      <c r="L25" s="12">
        <f>Data!$F24</f>
        <v>219281</v>
      </c>
      <c r="M25" s="12">
        <f>Data!$F36</f>
        <v>245933.25</v>
      </c>
      <c r="N25" s="12">
        <f>Data!$F48</f>
        <v>207244.25</v>
      </c>
    </row>
    <row r="26" spans="1:14" ht="19.95" customHeight="1" x14ac:dyDescent="0.2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</row>
    <row r="27" spans="1:14" ht="19.95" customHeight="1" x14ac:dyDescent="0.3">
      <c r="A27" s="45" t="s">
        <v>5</v>
      </c>
      <c r="B27" s="8" t="s">
        <v>19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</row>
    <row r="28" spans="1:14" ht="19.95" customHeight="1" x14ac:dyDescent="0.3">
      <c r="A28" s="45"/>
      <c r="B28" s="8" t="s">
        <v>20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</row>
    <row r="29" spans="1:14" ht="19.95" customHeight="1" x14ac:dyDescent="0.3">
      <c r="A29" s="45"/>
      <c r="B29" s="8" t="s">
        <v>26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Data!D13</f>
        <v>56015.75</v>
      </c>
      <c r="L29" s="9">
        <f>Data!$D25</f>
        <v>40552</v>
      </c>
      <c r="M29" s="9">
        <f>Data!$D37</f>
        <v>51173.25</v>
      </c>
      <c r="N29" s="9">
        <f>Data!$D49</f>
        <v>39940</v>
      </c>
    </row>
    <row r="30" spans="1:14" ht="19.95" customHeight="1" x14ac:dyDescent="0.3">
      <c r="A30" s="45"/>
      <c r="B30" s="8" t="s">
        <v>27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Data!E13</f>
        <v>4438</v>
      </c>
      <c r="L30" s="12">
        <f>Data!$E25</f>
        <v>2589</v>
      </c>
      <c r="M30" s="9">
        <f>Data!$E37</f>
        <v>2064</v>
      </c>
      <c r="N30" s="9">
        <f>Data!$E49</f>
        <v>2068</v>
      </c>
    </row>
    <row r="31" spans="1:14" ht="19.95" customHeight="1" x14ac:dyDescent="0.3">
      <c r="A31" s="45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Data!F13</f>
        <v>246871.25</v>
      </c>
      <c r="L31" s="12">
        <f>Data!$F25</f>
        <v>236890.5</v>
      </c>
      <c r="M31" s="12">
        <f>Data!$F37</f>
        <v>260893.5</v>
      </c>
      <c r="N31" s="12">
        <f>Data!$F49</f>
        <v>201837.25</v>
      </c>
    </row>
    <row r="32" spans="1:14" ht="19.95" customHeight="1" x14ac:dyDescent="0.2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</row>
    <row r="33" spans="1:14" ht="19.95" customHeight="1" x14ac:dyDescent="0.3">
      <c r="A33" s="45" t="s">
        <v>6</v>
      </c>
      <c r="B33" s="8" t="s">
        <v>19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</row>
    <row r="34" spans="1:14" ht="19.95" customHeight="1" x14ac:dyDescent="0.3">
      <c r="A34" s="45"/>
      <c r="B34" s="8" t="s">
        <v>20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</row>
    <row r="35" spans="1:14" ht="19.95" customHeight="1" x14ac:dyDescent="0.3">
      <c r="A35" s="45"/>
      <c r="B35" s="8" t="s">
        <v>26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Data!D2</f>
        <v>35632.5</v>
      </c>
      <c r="K35" s="9">
        <f>Data!D14</f>
        <v>44037</v>
      </c>
      <c r="L35" s="9">
        <f>Data!$D26</f>
        <v>35615</v>
      </c>
      <c r="M35" s="9">
        <f>Data!$D38</f>
        <v>48622.25</v>
      </c>
      <c r="N35" s="9">
        <f>Data!$D50</f>
        <v>41840.75</v>
      </c>
    </row>
    <row r="36" spans="1:14" ht="19.95" customHeight="1" x14ac:dyDescent="0.3">
      <c r="A36" s="45"/>
      <c r="B36" s="8" t="s">
        <v>27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Data!E2</f>
        <v>5600.25</v>
      </c>
      <c r="K36" s="12">
        <f>Data!E14</f>
        <v>3098</v>
      </c>
      <c r="L36" s="12">
        <f>Data!$E26</f>
        <v>1674</v>
      </c>
      <c r="M36" s="9">
        <f>Data!$E38</f>
        <v>1507.75</v>
      </c>
      <c r="N36" s="9">
        <f>Data!$E50</f>
        <v>1735.25</v>
      </c>
    </row>
    <row r="37" spans="1:14" ht="19.95" customHeight="1" x14ac:dyDescent="0.3">
      <c r="A37" s="45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Data!F2</f>
        <v>216672</v>
      </c>
      <c r="K37" s="12">
        <f>Data!F14</f>
        <v>231674.75</v>
      </c>
      <c r="L37" s="12">
        <f>Data!$F26</f>
        <v>223839.5</v>
      </c>
      <c r="M37" s="12">
        <f>Data!$F38</f>
        <v>239329</v>
      </c>
      <c r="N37" s="12">
        <f>Data!$F50</f>
        <v>210669.25</v>
      </c>
    </row>
    <row r="38" spans="1:14" ht="19.95" customHeight="1" x14ac:dyDescent="0.2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</row>
    <row r="39" spans="1:14" ht="19.95" customHeight="1" x14ac:dyDescent="0.3">
      <c r="A39" s="45" t="s">
        <v>7</v>
      </c>
      <c r="B39" s="8" t="s">
        <v>19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</row>
    <row r="40" spans="1:14" ht="19.95" customHeight="1" x14ac:dyDescent="0.3">
      <c r="A40" s="45"/>
      <c r="B40" s="8" t="s">
        <v>20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</row>
    <row r="41" spans="1:14" ht="19.95" customHeight="1" x14ac:dyDescent="0.3">
      <c r="A41" s="45"/>
      <c r="B41" s="8" t="s">
        <v>26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Data!D3</f>
        <v>37541</v>
      </c>
      <c r="K41" s="9">
        <f>Data!D15</f>
        <v>46854.75</v>
      </c>
      <c r="L41" s="9">
        <f>Data!$D27</f>
        <v>48182</v>
      </c>
      <c r="M41" s="9">
        <f>Data!$D39</f>
        <v>56696</v>
      </c>
      <c r="N41" s="9">
        <f>Data!$D51</f>
        <v>45383.5</v>
      </c>
    </row>
    <row r="42" spans="1:14" ht="19.95" customHeight="1" x14ac:dyDescent="0.3">
      <c r="A42" s="45"/>
      <c r="B42" s="8" t="s">
        <v>27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Data!E3</f>
        <v>3089.25</v>
      </c>
      <c r="K42" s="12">
        <f>Data!E15</f>
        <v>2457.25</v>
      </c>
      <c r="L42" s="12">
        <f>Data!$E27</f>
        <v>1512</v>
      </c>
      <c r="M42" s="9">
        <f>Data!$E39</f>
        <v>2649</v>
      </c>
      <c r="N42" s="9">
        <f>Data!$E51</f>
        <v>1359</v>
      </c>
    </row>
    <row r="43" spans="1:14" ht="19.95" customHeight="1" x14ac:dyDescent="0.3">
      <c r="A43" s="45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Data!F3</f>
        <v>217909.75</v>
      </c>
      <c r="K43" s="20">
        <f>Data!F15</f>
        <v>234230</v>
      </c>
      <c r="L43" s="12">
        <f>Data!$F27</f>
        <v>252679</v>
      </c>
      <c r="M43" s="12">
        <f>Data!$F39</f>
        <v>265559.25</v>
      </c>
      <c r="N43" s="12">
        <f>Data!$F51</f>
        <v>221028</v>
      </c>
    </row>
    <row r="44" spans="1:14" ht="19.95" customHeight="1" x14ac:dyDescent="0.2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</row>
    <row r="45" spans="1:14" ht="19.95" customHeight="1" x14ac:dyDescent="0.3">
      <c r="A45" s="45" t="s">
        <v>8</v>
      </c>
      <c r="B45" s="8" t="s">
        <v>19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/>
    </row>
    <row r="46" spans="1:14" ht="19.95" customHeight="1" x14ac:dyDescent="0.3">
      <c r="A46" s="45"/>
      <c r="B46" s="8" t="s">
        <v>20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/>
    </row>
    <row r="47" spans="1:14" ht="19.95" customHeight="1" x14ac:dyDescent="0.3">
      <c r="A47" s="45"/>
      <c r="B47" s="8" t="s">
        <v>26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Data!D4</f>
        <v>40049</v>
      </c>
      <c r="K47" s="9">
        <f>Data!D16</f>
        <v>50063.75</v>
      </c>
      <c r="L47" s="9">
        <f>Data!$D28</f>
        <v>56726.75</v>
      </c>
      <c r="M47" s="9">
        <f>Data!$D40</f>
        <v>54405.25</v>
      </c>
      <c r="N47" s="9"/>
    </row>
    <row r="48" spans="1:14" ht="19.95" customHeight="1" x14ac:dyDescent="0.3">
      <c r="A48" s="45"/>
      <c r="B48" s="8" t="s">
        <v>27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Data!E4</f>
        <v>3763.25</v>
      </c>
      <c r="K48" s="12">
        <f>Data!E16</f>
        <v>1923</v>
      </c>
      <c r="L48" s="12">
        <f>Data!$E28</f>
        <v>1540</v>
      </c>
      <c r="M48" s="9">
        <f>Data!$E40</f>
        <v>1073</v>
      </c>
      <c r="N48" s="9"/>
    </row>
    <row r="49" spans="1:14" ht="19.95" customHeight="1" x14ac:dyDescent="0.3">
      <c r="A49" s="45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Data!F4</f>
        <v>235511</v>
      </c>
      <c r="K49" s="12">
        <f>Data!F16</f>
        <v>240604.5</v>
      </c>
      <c r="L49" s="12">
        <f>Data!$F28</f>
        <v>258820.5</v>
      </c>
      <c r="M49" s="12">
        <f>Data!$F40</f>
        <v>257675.25</v>
      </c>
      <c r="N49" s="12"/>
    </row>
    <row r="50" spans="1:14" ht="19.95" customHeight="1" x14ac:dyDescent="0.2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</row>
    <row r="51" spans="1:14" ht="19.95" customHeight="1" x14ac:dyDescent="0.3">
      <c r="A51" s="45" t="s">
        <v>9</v>
      </c>
      <c r="B51" s="8" t="s">
        <v>19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/>
    </row>
    <row r="52" spans="1:14" ht="19.95" customHeight="1" x14ac:dyDescent="0.3">
      <c r="A52" s="45"/>
      <c r="B52" s="8" t="s">
        <v>20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/>
    </row>
    <row r="53" spans="1:14" ht="19.95" customHeight="1" x14ac:dyDescent="0.3">
      <c r="A53" s="45"/>
      <c r="B53" s="8" t="s">
        <v>26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Data!D5</f>
        <v>35027.5</v>
      </c>
      <c r="K53" s="9">
        <f>Data!D17</f>
        <v>49844.25</v>
      </c>
      <c r="L53" s="9">
        <f>Data!$D29</f>
        <v>44970.25</v>
      </c>
      <c r="M53" s="9">
        <f>Data!$D41</f>
        <v>52765.5</v>
      </c>
      <c r="N53" s="9"/>
    </row>
    <row r="54" spans="1:14" ht="19.95" customHeight="1" x14ac:dyDescent="0.3">
      <c r="A54" s="45"/>
      <c r="B54" s="8" t="s">
        <v>27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Data!E5</f>
        <v>2698.5</v>
      </c>
      <c r="K54" s="12">
        <f>Data!E17</f>
        <v>1461</v>
      </c>
      <c r="L54" s="12">
        <f>Data!$E29</f>
        <v>1816.25</v>
      </c>
      <c r="M54" s="9">
        <f>Data!$E41</f>
        <v>2447</v>
      </c>
      <c r="N54" s="9"/>
    </row>
    <row r="55" spans="1:14" ht="19.95" customHeight="1" x14ac:dyDescent="0.3">
      <c r="A55" s="45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Data!F5</f>
        <v>219857.25</v>
      </c>
      <c r="K55" s="12">
        <f>Data!F17</f>
        <v>237815.5</v>
      </c>
      <c r="L55" s="12">
        <f>Data!$F29</f>
        <v>221354.75</v>
      </c>
      <c r="M55" s="12">
        <f>Data!$F41</f>
        <v>241415.5</v>
      </c>
      <c r="N55" s="12"/>
    </row>
    <row r="56" spans="1:14" ht="19.95" customHeight="1" x14ac:dyDescent="0.2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</row>
    <row r="57" spans="1:14" ht="19.95" customHeight="1" x14ac:dyDescent="0.3">
      <c r="A57" s="45" t="s">
        <v>10</v>
      </c>
      <c r="B57" s="8" t="s">
        <v>19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/>
    </row>
    <row r="58" spans="1:14" ht="19.95" customHeight="1" x14ac:dyDescent="0.3">
      <c r="A58" s="45"/>
      <c r="B58" s="8" t="s">
        <v>20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/>
    </row>
    <row r="59" spans="1:14" ht="19.95" customHeight="1" x14ac:dyDescent="0.3">
      <c r="A59" s="45"/>
      <c r="B59" s="8" t="s">
        <v>26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Data!D6</f>
        <v>32711.75</v>
      </c>
      <c r="K59" s="9">
        <f>Data!D18</f>
        <v>51182.5</v>
      </c>
      <c r="L59" s="9">
        <f>Data!$D30</f>
        <v>58615.75</v>
      </c>
      <c r="M59" s="9">
        <f>Data!$D42</f>
        <v>57427.25</v>
      </c>
      <c r="N59" s="9"/>
    </row>
    <row r="60" spans="1:14" ht="19.95" customHeight="1" x14ac:dyDescent="0.3">
      <c r="A60" s="45"/>
      <c r="B60" s="8" t="s">
        <v>27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Data!E6</f>
        <v>2966.25</v>
      </c>
      <c r="K60" s="12">
        <f>Data!E18</f>
        <v>1482.25</v>
      </c>
      <c r="L60" s="12">
        <f>Data!$E30</f>
        <v>669</v>
      </c>
      <c r="M60" s="9">
        <f>Data!$E42</f>
        <v>1850</v>
      </c>
      <c r="N60" s="9"/>
    </row>
    <row r="61" spans="1:14" ht="19.95" customHeight="1" x14ac:dyDescent="0.3">
      <c r="A61" s="45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Data!F6</f>
        <v>238567.25</v>
      </c>
      <c r="K61" s="12">
        <f>Data!F18</f>
        <v>265489.75</v>
      </c>
      <c r="L61" s="12">
        <f>Data!$F30</f>
        <v>270538</v>
      </c>
      <c r="M61" s="12">
        <f>Data!$F42</f>
        <v>266976</v>
      </c>
      <c r="N61" s="12"/>
    </row>
    <row r="62" spans="1:14" ht="19.95" customHeight="1" x14ac:dyDescent="0.2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</row>
    <row r="63" spans="1:14" ht="19.95" customHeight="1" x14ac:dyDescent="0.3">
      <c r="A63" s="45" t="s">
        <v>11</v>
      </c>
      <c r="B63" s="8" t="s">
        <v>19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/>
    </row>
    <row r="64" spans="1:14" ht="19.95" customHeight="1" x14ac:dyDescent="0.3">
      <c r="A64" s="45"/>
      <c r="B64" s="8" t="s">
        <v>20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/>
    </row>
    <row r="65" spans="1:16" ht="19.95" customHeight="1" x14ac:dyDescent="0.3">
      <c r="A65" s="45"/>
      <c r="B65" s="8" t="s">
        <v>26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Data!D7</f>
        <v>36412</v>
      </c>
      <c r="K65" s="9">
        <f>Data!D19</f>
        <v>40057.25</v>
      </c>
      <c r="L65" s="9">
        <f>Data!$D31</f>
        <v>47841</v>
      </c>
      <c r="M65" s="9">
        <f>Data!$D43</f>
        <v>44991.5</v>
      </c>
      <c r="N65" s="9"/>
    </row>
    <row r="66" spans="1:16" ht="19.95" customHeight="1" x14ac:dyDescent="0.3">
      <c r="A66" s="45"/>
      <c r="B66" s="8" t="s">
        <v>27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Data!E7</f>
        <v>3724</v>
      </c>
      <c r="K66" s="12">
        <f>Data!E19</f>
        <v>2145</v>
      </c>
      <c r="L66" s="12">
        <f>Data!$E31</f>
        <v>2042</v>
      </c>
      <c r="M66" s="9">
        <f>Data!$E43</f>
        <v>1339</v>
      </c>
      <c r="N66" s="9"/>
    </row>
    <row r="67" spans="1:16" ht="19.95" customHeight="1" x14ac:dyDescent="0.3">
      <c r="A67" s="45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Data!F7</f>
        <v>236155.25</v>
      </c>
      <c r="K67" s="12">
        <f>Data!F19</f>
        <v>240570</v>
      </c>
      <c r="L67" s="12">
        <f>Data!$F31</f>
        <v>239890</v>
      </c>
      <c r="M67" s="12">
        <f>Data!$F43</f>
        <v>226981.5</v>
      </c>
      <c r="N67" s="12"/>
    </row>
    <row r="68" spans="1:16" ht="19.95" customHeight="1" x14ac:dyDescent="0.2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</row>
    <row r="69" spans="1:16" ht="19.95" customHeight="1" x14ac:dyDescent="0.3">
      <c r="A69" s="45" t="s">
        <v>12</v>
      </c>
      <c r="B69" s="8" t="s">
        <v>19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/>
    </row>
    <row r="70" spans="1:16" ht="19.95" customHeight="1" x14ac:dyDescent="0.3">
      <c r="A70" s="45"/>
      <c r="B70" s="8" t="s">
        <v>20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/>
    </row>
    <row r="71" spans="1:16" ht="19.95" customHeight="1" x14ac:dyDescent="0.3">
      <c r="A71" s="45"/>
      <c r="B71" s="8" t="s">
        <v>26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Data!D8</f>
        <v>39193.75</v>
      </c>
      <c r="K71" s="9">
        <f>Data!D20</f>
        <v>39364</v>
      </c>
      <c r="L71" s="9">
        <f>Data!$D32</f>
        <v>52045.5</v>
      </c>
      <c r="M71" s="9">
        <f>Data!$D44</f>
        <v>41854.25</v>
      </c>
      <c r="N71" s="9"/>
    </row>
    <row r="72" spans="1:16" ht="19.95" customHeight="1" x14ac:dyDescent="0.3">
      <c r="A72" s="45"/>
      <c r="B72" s="8" t="s">
        <v>27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Data!E8</f>
        <v>5801.25</v>
      </c>
      <c r="K72" s="12">
        <f>Data!E20</f>
        <v>2053</v>
      </c>
      <c r="L72" s="12">
        <f>Data!$E32</f>
        <v>2091</v>
      </c>
      <c r="M72" s="9">
        <f>Data!$E44</f>
        <v>1052.25</v>
      </c>
      <c r="N72" s="9"/>
    </row>
    <row r="73" spans="1:16" ht="19.95" customHeight="1" x14ac:dyDescent="0.3">
      <c r="A73" s="45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Data!F8</f>
        <v>229624.25</v>
      </c>
      <c r="K73" s="12">
        <f>Data!F20</f>
        <v>237524.5</v>
      </c>
      <c r="L73" s="12">
        <f>Data!$F32</f>
        <v>241120.5</v>
      </c>
      <c r="M73" s="12">
        <f>Data!$F44</f>
        <v>224901.75</v>
      </c>
      <c r="N73" s="12"/>
    </row>
    <row r="74" spans="1:16" ht="19.95" customHeight="1" x14ac:dyDescent="0.2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</row>
    <row r="75" spans="1:16" ht="19.95" customHeight="1" x14ac:dyDescent="0.3">
      <c r="A75" s="45" t="s">
        <v>0</v>
      </c>
      <c r="B75" s="8" t="s">
        <v>19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534426</v>
      </c>
    </row>
    <row r="76" spans="1:16" ht="19.95" customHeight="1" x14ac:dyDescent="0.3">
      <c r="A76" s="45"/>
      <c r="B76" s="8" t="s">
        <v>20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" si="25">N4+N10+N16+N22+N28+N34+N40+N46+N52+N58+N64+N70</f>
        <v>694745.5</v>
      </c>
    </row>
    <row r="77" spans="1:16" ht="19.95" customHeight="1" x14ac:dyDescent="0.3">
      <c r="A77" s="45"/>
      <c r="B77" s="8" t="s">
        <v>26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" si="28">N5+N11+N17+N23+N29+N35+N41+N47+N53+N59+N65+N71</f>
        <v>250689</v>
      </c>
    </row>
    <row r="78" spans="1:16" ht="19.95" customHeight="1" x14ac:dyDescent="0.3">
      <c r="A78" s="45"/>
      <c r="B78" s="8" t="s">
        <v>27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" si="30">N6+N12+N18+N24+N30+N36+N42+N48+N54+N60+N66+N72</f>
        <v>15282.75</v>
      </c>
    </row>
    <row r="79" spans="1:16" ht="19.95" customHeight="1" x14ac:dyDescent="0.3">
      <c r="A79" s="45"/>
      <c r="B79" s="8" t="s">
        <v>15</v>
      </c>
      <c r="C79" s="24">
        <f t="shared" ref="C79" si="31">SUM(C75:C78)</f>
        <v>1745228</v>
      </c>
      <c r="D79" s="24">
        <f t="shared" ref="D79:K79" si="32">SUM(D75:D78)</f>
        <v>1895018</v>
      </c>
      <c r="E79" s="24">
        <f t="shared" si="32"/>
        <v>1918029</v>
      </c>
      <c r="F79" s="24">
        <f t="shared" si="32"/>
        <v>2105884</v>
      </c>
      <c r="G79" s="25">
        <f t="shared" si="32"/>
        <v>2223532.5</v>
      </c>
      <c r="H79" s="24">
        <f t="shared" si="32"/>
        <v>2393037.75</v>
      </c>
      <c r="I79" s="24">
        <f t="shared" si="32"/>
        <v>2549270</v>
      </c>
      <c r="J79" s="24">
        <f>SUM(J75:J78)</f>
        <v>2655705.25</v>
      </c>
      <c r="K79" s="24">
        <f t="shared" si="32"/>
        <v>2841016.25</v>
      </c>
      <c r="L79" s="24">
        <f t="shared" ref="L79:M79" si="33">SUM(L75:L78)</f>
        <v>2855904.25</v>
      </c>
      <c r="M79" s="24">
        <f t="shared" si="33"/>
        <v>2937962</v>
      </c>
      <c r="N79" s="24">
        <f t="shared" ref="N79" si="34">SUM(N75:N78)</f>
        <v>1495143.25</v>
      </c>
    </row>
    <row r="80" spans="1:16" ht="19.95" customHeight="1" x14ac:dyDescent="0.2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7"/>
      <c r="P80" s="7"/>
    </row>
    <row r="81" spans="1:16" s="7" customFormat="1" ht="19.95" customHeight="1" x14ac:dyDescent="0.25">
      <c r="A81" s="72" t="s">
        <v>16</v>
      </c>
      <c r="B81" s="73"/>
      <c r="C81" s="64">
        <v>2009</v>
      </c>
      <c r="D81" s="64">
        <v>2010</v>
      </c>
      <c r="E81" s="64">
        <v>2011</v>
      </c>
      <c r="F81" s="64">
        <v>2012</v>
      </c>
      <c r="G81" s="64">
        <v>2013</v>
      </c>
      <c r="H81" s="64">
        <v>2014</v>
      </c>
      <c r="I81" s="64">
        <v>2015</v>
      </c>
      <c r="J81" s="64">
        <v>2016</v>
      </c>
      <c r="K81" s="64">
        <v>2017</v>
      </c>
      <c r="L81" s="64">
        <v>2018</v>
      </c>
      <c r="M81" s="64">
        <v>2019</v>
      </c>
      <c r="N81" s="64">
        <v>2020</v>
      </c>
      <c r="O81" s="3"/>
      <c r="P81" s="3"/>
    </row>
    <row r="82" spans="1:16" ht="19.95" customHeight="1" x14ac:dyDescent="0.3">
      <c r="A82" s="28"/>
      <c r="B82" s="29" t="s">
        <v>19</v>
      </c>
      <c r="C82" s="30">
        <v>-0.159</v>
      </c>
      <c r="D82" s="30">
        <f>(D75-C75)/C75</f>
        <v>4.1044111685448033E-2</v>
      </c>
      <c r="E82" s="30">
        <f t="shared" ref="E82:M82" si="35">(E75-D75)/D75</f>
        <v>3.7609892142840683E-2</v>
      </c>
      <c r="F82" s="30">
        <f t="shared" si="35"/>
        <v>9.5254017728746893E-2</v>
      </c>
      <c r="G82" s="30">
        <f t="shared" si="35"/>
        <v>6.6219812384181176E-2</v>
      </c>
      <c r="H82" s="30">
        <f t="shared" si="35"/>
        <v>3.5724324111916457E-2</v>
      </c>
      <c r="I82" s="30">
        <f t="shared" si="35"/>
        <v>-3.5473483635625483E-2</v>
      </c>
      <c r="J82" s="30">
        <f t="shared" si="35"/>
        <v>8.3087967064464016E-3</v>
      </c>
      <c r="K82" s="30">
        <f t="shared" si="35"/>
        <v>8.4001018766422953E-3</v>
      </c>
      <c r="L82" s="30">
        <f t="shared" si="35"/>
        <v>-3.6255991145019283E-2</v>
      </c>
      <c r="M82" s="30">
        <f t="shared" si="35"/>
        <v>-1.1949444970576383E-2</v>
      </c>
      <c r="N82" s="31">
        <f>N75/(M3+M9+M15+M21+M27+M33+M39)-1</f>
        <v>-7.0247362364073362E-2</v>
      </c>
    </row>
    <row r="83" spans="1:16" ht="19.95" customHeight="1" x14ac:dyDescent="0.3">
      <c r="A83" s="28"/>
      <c r="B83" s="29" t="s">
        <v>20</v>
      </c>
      <c r="C83" s="30">
        <v>-0.19600000000000001</v>
      </c>
      <c r="D83" s="30">
        <f>(D76-C76)/C76</f>
        <v>0.11124155893850254</v>
      </c>
      <c r="E83" s="30">
        <f t="shared" ref="E83:M83" si="36">(E76-D76)/D76</f>
        <v>2.8607111180675117E-3</v>
      </c>
      <c r="F83" s="30">
        <f t="shared" si="36"/>
        <v>0.13193884687755753</v>
      </c>
      <c r="G83" s="30">
        <f t="shared" si="36"/>
        <v>7.3307729650386205E-2</v>
      </c>
      <c r="H83" s="30">
        <f t="shared" si="36"/>
        <v>8.9667424422062089E-2</v>
      </c>
      <c r="I83" s="30">
        <f t="shared" si="36"/>
        <v>6.3506106082405714E-2</v>
      </c>
      <c r="J83" s="30">
        <f t="shared" si="36"/>
        <v>8.5331448841591842E-2</v>
      </c>
      <c r="K83" s="30">
        <f t="shared" si="36"/>
        <v>8.6341054036410125E-2</v>
      </c>
      <c r="L83" s="30">
        <f t="shared" si="36"/>
        <v>4.0016351512867511E-2</v>
      </c>
      <c r="M83" s="30">
        <f t="shared" si="36"/>
        <v>2.9359645248684701E-2</v>
      </c>
      <c r="N83" s="31">
        <f>N76/(M4+M10+M16+M22+M28+M34+M40)-1</f>
        <v>-0.13040885129988922</v>
      </c>
    </row>
    <row r="84" spans="1:16" ht="19.95" customHeight="1" x14ac:dyDescent="0.3">
      <c r="A84" s="28"/>
      <c r="B84" s="29" t="s">
        <v>26</v>
      </c>
      <c r="C84" s="30">
        <v>-0.23499999999999999</v>
      </c>
      <c r="D84" s="30">
        <f>(D77-C77)/C77</f>
        <v>0.32601132360157914</v>
      </c>
      <c r="E84" s="30">
        <f t="shared" ref="E84:M84" si="37">(E77-D77)/D77</f>
        <v>-2.3401035136075651E-2</v>
      </c>
      <c r="F84" s="30">
        <f t="shared" si="37"/>
        <v>0.10613396303785297</v>
      </c>
      <c r="G84" s="30">
        <f t="shared" si="37"/>
        <v>-3.6706043573246541E-2</v>
      </c>
      <c r="H84" s="30">
        <f t="shared" si="37"/>
        <v>0.4006276914093862</v>
      </c>
      <c r="I84" s="30">
        <f t="shared" si="37"/>
        <v>0.49465630773603675</v>
      </c>
      <c r="J84" s="30">
        <f t="shared" si="37"/>
        <v>7.2161314962900985E-2</v>
      </c>
      <c r="K84" s="30">
        <f t="shared" si="37"/>
        <v>0.19840401756680376</v>
      </c>
      <c r="L84" s="30">
        <f t="shared" si="37"/>
        <v>4.2058327129421737E-2</v>
      </c>
      <c r="M84" s="30">
        <f t="shared" si="37"/>
        <v>0.10368871842919955</v>
      </c>
      <c r="N84" s="31">
        <f>N77/(M5+M11+M17+M23+M29+M35+M41)-1</f>
        <v>-0.24345025361523365</v>
      </c>
    </row>
    <row r="85" spans="1:16" ht="19.95" customHeight="1" x14ac:dyDescent="0.3">
      <c r="A85" s="28"/>
      <c r="B85" s="29" t="s">
        <v>27</v>
      </c>
      <c r="C85" s="30">
        <v>0.215</v>
      </c>
      <c r="D85" s="30">
        <f>(D78-C78)/C78</f>
        <v>-3.1267479143197018E-2</v>
      </c>
      <c r="E85" s="30">
        <f t="shared" ref="E85:M85" si="38">(E78-D78)/D78</f>
        <v>-4.8376406870080019E-2</v>
      </c>
      <c r="F85" s="30">
        <f t="shared" si="38"/>
        <v>-0.11816859191970552</v>
      </c>
      <c r="G85" s="30">
        <f t="shared" si="38"/>
        <v>-9.7803835111988664E-3</v>
      </c>
      <c r="H85" s="30">
        <f t="shared" si="38"/>
        <v>-0.24868861443307042</v>
      </c>
      <c r="I85" s="30">
        <f t="shared" si="38"/>
        <v>-2.9076924078910518E-2</v>
      </c>
      <c r="J85" s="30">
        <f t="shared" si="38"/>
        <v>-0.30437728280446619</v>
      </c>
      <c r="K85" s="30">
        <f t="shared" si="38"/>
        <v>-0.16346515462724565</v>
      </c>
      <c r="L85" s="30">
        <f t="shared" si="38"/>
        <v>-0.47757047591052398</v>
      </c>
      <c r="M85" s="30">
        <f t="shared" si="38"/>
        <v>7.3917984135214753E-4</v>
      </c>
      <c r="N85" s="31">
        <f>N78/(M6+M12+M18+M24+M30+M36+M42)-1</f>
        <v>2.4604863986054992E-2</v>
      </c>
    </row>
    <row r="86" spans="1:16" ht="19.95" customHeight="1" x14ac:dyDescent="0.3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M86" si="39">(E79-D79)/D79</f>
        <v>1.2142892574107476E-2</v>
      </c>
      <c r="F86" s="30">
        <f t="shared" si="39"/>
        <v>9.7941689098548557E-2</v>
      </c>
      <c r="G86" s="30">
        <f t="shared" si="39"/>
        <v>5.5866562450733279E-2</v>
      </c>
      <c r="H86" s="30">
        <f t="shared" si="39"/>
        <v>7.623241396291712E-2</v>
      </c>
      <c r="I86" s="30">
        <f t="shared" si="39"/>
        <v>6.5286161908645196E-2</v>
      </c>
      <c r="J86" s="30">
        <f t="shared" si="39"/>
        <v>4.1751266048711981E-2</v>
      </c>
      <c r="K86" s="30">
        <f t="shared" si="39"/>
        <v>6.9778451505489919E-2</v>
      </c>
      <c r="L86" s="30">
        <f t="shared" si="39"/>
        <v>5.2403783329292818E-3</v>
      </c>
      <c r="M86" s="30">
        <f t="shared" si="39"/>
        <v>2.8732668470940508E-2</v>
      </c>
      <c r="N86" s="31">
        <f>N79/(M7+M13+M19+M25+M31+M37+M43)-1</f>
        <v>-0.13073673323209378</v>
      </c>
    </row>
    <row r="91" spans="1:16" x14ac:dyDescent="0.25">
      <c r="C91" s="10"/>
      <c r="D91" s="10"/>
      <c r="E91" s="10"/>
      <c r="F91" s="10"/>
      <c r="G91" s="10"/>
      <c r="H91" s="10"/>
      <c r="I91" s="10"/>
    </row>
    <row r="92" spans="1:16" x14ac:dyDescent="0.25">
      <c r="C92" s="10"/>
      <c r="D92" s="10"/>
      <c r="E92" s="10"/>
      <c r="F92" s="10"/>
      <c r="G92" s="10"/>
      <c r="H92" s="10"/>
      <c r="I92" s="10"/>
    </row>
    <row r="93" spans="1:16" x14ac:dyDescent="0.25">
      <c r="C93" s="10"/>
      <c r="D93" s="10"/>
      <c r="E93" s="10"/>
      <c r="F93" s="10"/>
      <c r="G93" s="10"/>
      <c r="H93" s="10"/>
      <c r="I93" s="10"/>
    </row>
    <row r="94" spans="1:16" x14ac:dyDescent="0.25">
      <c r="C94" s="10"/>
      <c r="D94" s="10"/>
      <c r="E94" s="10"/>
      <c r="F94" s="10"/>
      <c r="G94" s="10"/>
      <c r="H94" s="10"/>
      <c r="I94" s="10"/>
    </row>
    <row r="98" spans="4:9" x14ac:dyDescent="0.25">
      <c r="D98" s="32"/>
      <c r="E98" s="32"/>
      <c r="F98" s="32"/>
      <c r="G98" s="32"/>
      <c r="H98" s="32"/>
      <c r="I98" s="32"/>
    </row>
    <row r="99" spans="4:9" x14ac:dyDescent="0.25">
      <c r="D99" s="32"/>
      <c r="E99" s="32"/>
      <c r="F99" s="32"/>
      <c r="G99" s="32"/>
      <c r="H99" s="32"/>
      <c r="I99" s="32"/>
    </row>
    <row r="100" spans="4:9" x14ac:dyDescent="0.25">
      <c r="D100" s="32"/>
      <c r="E100" s="32"/>
      <c r="F100" s="32"/>
      <c r="G100" s="32"/>
      <c r="H100" s="32"/>
      <c r="I100" s="32"/>
    </row>
    <row r="101" spans="4:9" x14ac:dyDescent="0.25">
      <c r="D101" s="32"/>
      <c r="E101" s="32"/>
      <c r="F101" s="32"/>
      <c r="G101" s="32"/>
      <c r="H101" s="32"/>
      <c r="I101" s="32"/>
    </row>
    <row r="102" spans="4:9" x14ac:dyDescent="0.2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17" sqref="A17"/>
    </sheetView>
  </sheetViews>
  <sheetFormatPr defaultColWidth="11.453125" defaultRowHeight="15" x14ac:dyDescent="0.25"/>
  <cols>
    <col min="1" max="1" width="11.6328125" style="3" customWidth="1"/>
    <col min="2" max="2" width="12.26953125" style="3" hidden="1" customWidth="1"/>
    <col min="3" max="12" width="12.26953125" style="3" customWidth="1"/>
    <col min="13" max="13" width="11.90625" style="3" bestFit="1" customWidth="1"/>
    <col min="14" max="15" width="10.453125" style="3" bestFit="1" customWidth="1"/>
    <col min="16" max="16384" width="11.453125" style="3"/>
  </cols>
  <sheetData>
    <row r="1" spans="1:22" ht="64.95" customHeight="1" x14ac:dyDescent="0.25">
      <c r="B1" s="2"/>
      <c r="D1" s="74" t="s">
        <v>36</v>
      </c>
      <c r="E1" s="74"/>
      <c r="F1" s="74"/>
      <c r="G1" s="74"/>
      <c r="H1" s="74"/>
      <c r="I1" s="74"/>
      <c r="J1" s="74"/>
      <c r="K1" s="74"/>
      <c r="L1" s="74"/>
      <c r="M1" s="74"/>
      <c r="N1" s="2"/>
      <c r="O1" s="2"/>
    </row>
    <row r="2" spans="1:22" ht="19.95" customHeight="1" x14ac:dyDescent="0.25">
      <c r="A2" s="69"/>
      <c r="B2" s="70">
        <v>2009</v>
      </c>
      <c r="C2" s="70">
        <v>2010</v>
      </c>
      <c r="D2" s="70">
        <v>2011</v>
      </c>
      <c r="E2" s="70">
        <v>2012</v>
      </c>
      <c r="F2" s="70">
        <v>2013</v>
      </c>
      <c r="G2" s="70">
        <v>2014</v>
      </c>
      <c r="H2" s="70">
        <v>2015</v>
      </c>
      <c r="I2" s="70">
        <v>2016</v>
      </c>
      <c r="J2" s="70">
        <v>2017</v>
      </c>
      <c r="K2" s="70">
        <v>2018</v>
      </c>
      <c r="L2" s="70">
        <v>2019</v>
      </c>
      <c r="M2" s="70">
        <v>2020</v>
      </c>
    </row>
    <row r="3" spans="1:22" ht="19.95" customHeight="1" x14ac:dyDescent="0.3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Data!G9</f>
        <v>128420</v>
      </c>
      <c r="K3" s="35">
        <f>Data!G21</f>
        <v>125369</v>
      </c>
      <c r="L3" s="35">
        <f>Data!G33</f>
        <v>134638</v>
      </c>
      <c r="M3" s="35">
        <f>Data!G45</f>
        <v>126634</v>
      </c>
      <c r="P3" s="32"/>
      <c r="Q3" s="36"/>
      <c r="U3" s="37"/>
    </row>
    <row r="4" spans="1:22" ht="19.95" customHeight="1" x14ac:dyDescent="0.3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Data!G10</f>
        <v>124607</v>
      </c>
      <c r="K4" s="35">
        <f>Data!G22</f>
        <v>122919</v>
      </c>
      <c r="L4" s="35">
        <f>Data!G34</f>
        <v>127596</v>
      </c>
      <c r="M4" s="35">
        <f>Data!G46</f>
        <v>114959</v>
      </c>
      <c r="P4" s="39"/>
      <c r="Q4" s="35"/>
      <c r="U4" s="35"/>
    </row>
    <row r="5" spans="1:22" ht="19.95" customHeight="1" x14ac:dyDescent="0.3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Data!G11</f>
        <v>131800</v>
      </c>
      <c r="K5" s="35">
        <f>Data!G23</f>
        <v>142869</v>
      </c>
      <c r="L5" s="35">
        <f>Data!G35</f>
        <v>135148</v>
      </c>
      <c r="M5" s="35">
        <f>Data!G47</f>
        <v>122655</v>
      </c>
      <c r="U5" s="35"/>
    </row>
    <row r="6" spans="1:22" ht="19.95" customHeight="1" x14ac:dyDescent="0.3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Data!G12</f>
        <v>128321</v>
      </c>
      <c r="K6" s="35">
        <f>Data!G24</f>
        <v>124936</v>
      </c>
      <c r="L6" s="35">
        <f>Data!G36</f>
        <v>138996</v>
      </c>
      <c r="M6" s="35">
        <f>Data!G48</f>
        <v>116459</v>
      </c>
      <c r="U6" s="35"/>
    </row>
    <row r="7" spans="1:22" ht="19.95" customHeight="1" x14ac:dyDescent="0.3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Data!G13</f>
        <v>141218</v>
      </c>
      <c r="K7" s="35">
        <f>Data!G25</f>
        <v>134802</v>
      </c>
      <c r="L7" s="35">
        <f>Data!G37</f>
        <v>146018</v>
      </c>
      <c r="M7" s="35">
        <f>Data!G49</f>
        <v>112913</v>
      </c>
      <c r="P7" s="32"/>
      <c r="U7" s="35"/>
    </row>
    <row r="8" spans="1:22" ht="19.95" customHeight="1" x14ac:dyDescent="0.3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Data!G2</f>
        <v>123974</v>
      </c>
      <c r="J8" s="34">
        <f>Data!G14</f>
        <v>132764</v>
      </c>
      <c r="K8" s="35">
        <f>Data!G26</f>
        <v>127265</v>
      </c>
      <c r="L8" s="35">
        <f>Data!G38</f>
        <v>134371</v>
      </c>
      <c r="M8" s="35">
        <f>Data!G50</f>
        <v>117525</v>
      </c>
      <c r="U8" s="35"/>
    </row>
    <row r="9" spans="1:22" ht="19.95" customHeight="1" x14ac:dyDescent="0.3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Data!G3</f>
        <v>124067</v>
      </c>
      <c r="J9" s="34">
        <v>134104</v>
      </c>
      <c r="K9" s="35">
        <f>Data!G27</f>
        <v>143531</v>
      </c>
      <c r="L9" s="35">
        <f>Data!G39</f>
        <v>149163</v>
      </c>
      <c r="M9" s="35">
        <f>Data!G51</f>
        <v>122446</v>
      </c>
      <c r="U9" s="35"/>
    </row>
    <row r="10" spans="1:22" ht="19.95" customHeight="1" x14ac:dyDescent="0.3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Data!G4</f>
        <v>133076</v>
      </c>
      <c r="J10" s="34">
        <f>Data!G16</f>
        <v>136826</v>
      </c>
      <c r="K10" s="35">
        <f>Data!G28</f>
        <v>146726</v>
      </c>
      <c r="L10" s="35">
        <f>Data!G40</f>
        <v>143327</v>
      </c>
      <c r="U10" s="35"/>
    </row>
    <row r="11" spans="1:22" ht="19.95" customHeight="1" x14ac:dyDescent="0.3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Data!G5</f>
        <v>123795</v>
      </c>
      <c r="J11" s="34">
        <f>Data!G17</f>
        <v>135042</v>
      </c>
      <c r="K11" s="35">
        <f>Data!G29</f>
        <v>124736</v>
      </c>
      <c r="L11" s="35">
        <f>Data!G41</f>
        <v>134948</v>
      </c>
      <c r="U11" s="35"/>
    </row>
    <row r="12" spans="1:22" ht="19.95" customHeight="1" x14ac:dyDescent="0.3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40">
        <f>Data!G6</f>
        <v>134344</v>
      </c>
      <c r="J12" s="34">
        <f>Data!G18</f>
        <v>149595</v>
      </c>
      <c r="K12" s="35">
        <f>Data!G30</f>
        <v>150931</v>
      </c>
      <c r="L12" s="35">
        <f>Data!G42</f>
        <v>148242</v>
      </c>
      <c r="U12" s="35"/>
    </row>
    <row r="13" spans="1:22" ht="19.95" customHeight="1" x14ac:dyDescent="0.3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Data!G7</f>
        <v>133214</v>
      </c>
      <c r="J13" s="34">
        <f>Data!G19</f>
        <v>135469</v>
      </c>
      <c r="K13" s="35">
        <f>Data!G31</f>
        <v>133711</v>
      </c>
      <c r="L13" s="35">
        <f>Data!G43</f>
        <v>126063</v>
      </c>
      <c r="U13" s="35"/>
    </row>
    <row r="14" spans="1:22" ht="19.95" customHeight="1" x14ac:dyDescent="0.3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Data!G8</f>
        <v>130173</v>
      </c>
      <c r="J14" s="34">
        <f>Data!G20</f>
        <v>134594</v>
      </c>
      <c r="K14" s="35">
        <f>Data!G32</f>
        <v>135091</v>
      </c>
      <c r="L14" s="35">
        <f>Data!G44</f>
        <v>125281</v>
      </c>
      <c r="U14" s="35"/>
      <c r="V14" s="36"/>
    </row>
    <row r="15" spans="1:22" ht="19.95" customHeight="1" x14ac:dyDescent="0.3">
      <c r="A15" s="61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>SUM(J3:J14)</f>
        <v>1612760</v>
      </c>
      <c r="K15" s="23">
        <f>SUM(K3:K14)</f>
        <v>1612886</v>
      </c>
      <c r="L15" s="23">
        <f>SUM(L3:L14)</f>
        <v>1643791</v>
      </c>
      <c r="M15" s="23">
        <f>SUM(M3:M14)</f>
        <v>833591</v>
      </c>
      <c r="U15" s="35"/>
    </row>
    <row r="16" spans="1:22" ht="19.95" customHeight="1" x14ac:dyDescent="0.25">
      <c r="A16" s="71"/>
      <c r="H16" s="71"/>
      <c r="I16" s="71"/>
      <c r="J16" s="71"/>
    </row>
    <row r="17" spans="1:13" s="44" customFormat="1" ht="19.95" customHeight="1" x14ac:dyDescent="0.3">
      <c r="A17" s="61" t="s">
        <v>16</v>
      </c>
      <c r="B17" s="42">
        <v>-0.17347248927642628</v>
      </c>
      <c r="C17" s="42">
        <f t="shared" ref="C17:I17" si="2">(C15-B15)/B15</f>
        <v>8.8855596180719629E-2</v>
      </c>
      <c r="D17" s="42">
        <f t="shared" si="2"/>
        <v>1.9722670476416071E-2</v>
      </c>
      <c r="E17" s="42">
        <f t="shared" si="2"/>
        <v>9.7791300039653334E-2</v>
      </c>
      <c r="F17" s="42">
        <f t="shared" si="2"/>
        <v>5.3800476433723307E-2</v>
      </c>
      <c r="G17" s="42">
        <f t="shared" si="2"/>
        <v>7.704616243800548E-2</v>
      </c>
      <c r="H17" s="42">
        <f t="shared" si="2"/>
        <v>5.9433210645980228E-2</v>
      </c>
      <c r="I17" s="42">
        <f t="shared" si="2"/>
        <v>3.37776714592493E-2</v>
      </c>
      <c r="J17" s="42">
        <f>J15/SUM(I3:I14)-1</f>
        <v>7.2395115055263526E-2</v>
      </c>
      <c r="K17" s="43">
        <f>K15/SUM(J3:J14)-1</f>
        <v>7.8126937672173824E-5</v>
      </c>
      <c r="L17" s="42">
        <f>L15/SUM(K3:K14)-1</f>
        <v>1.916130464273369E-2</v>
      </c>
      <c r="M17" s="42">
        <f>M15/SUM(L3:L9)-1</f>
        <v>-0.13700682244054951</v>
      </c>
    </row>
    <row r="18" spans="1:13" ht="17.399999999999999" x14ac:dyDescent="0.3">
      <c r="A18" s="41"/>
      <c r="B18" s="32"/>
      <c r="C18" s="32"/>
      <c r="D18" s="32"/>
      <c r="L18" s="41"/>
    </row>
    <row r="19" spans="1:13" ht="15.6" x14ac:dyDescent="0.3">
      <c r="A19" s="45"/>
      <c r="L19" s="45"/>
    </row>
  </sheetData>
  <mergeCells count="1">
    <mergeCell ref="D1:M1"/>
  </mergeCells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showGridLines="0" defaultGridColor="0" colorId="9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4.54296875" defaultRowHeight="15" x14ac:dyDescent="0.25"/>
  <cols>
    <col min="1" max="1" width="6.453125" style="3" customWidth="1"/>
    <col min="2" max="2" width="18.6328125" style="3" customWidth="1"/>
    <col min="3" max="3" width="15.7265625" style="3" hidden="1" customWidth="1"/>
    <col min="4" max="13" width="15.7265625" style="3" customWidth="1"/>
    <col min="14" max="15" width="14.81640625" style="3" customWidth="1"/>
    <col min="16" max="16384" width="14.54296875" style="3"/>
  </cols>
  <sheetData>
    <row r="1" spans="1:16" ht="64.95" customHeight="1" x14ac:dyDescent="0.25">
      <c r="B1" s="2"/>
      <c r="C1" s="2"/>
      <c r="D1" s="74" t="s">
        <v>17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2"/>
      <c r="P1" s="2"/>
    </row>
    <row r="2" spans="1:16" s="46" customFormat="1" ht="19.95" customHeight="1" x14ac:dyDescent="0.25">
      <c r="A2" s="4"/>
      <c r="B2" s="4"/>
      <c r="C2" s="64">
        <v>2009</v>
      </c>
      <c r="D2" s="64">
        <v>2010</v>
      </c>
      <c r="E2" s="64">
        <v>2011</v>
      </c>
      <c r="F2" s="64">
        <v>2012</v>
      </c>
      <c r="G2" s="64">
        <v>2013</v>
      </c>
      <c r="H2" s="64">
        <v>2014</v>
      </c>
      <c r="I2" s="64">
        <v>2015</v>
      </c>
      <c r="J2" s="64">
        <v>2016</v>
      </c>
      <c r="K2" s="64">
        <v>2017</v>
      </c>
      <c r="L2" s="64">
        <v>2018</v>
      </c>
      <c r="M2" s="64">
        <v>2019</v>
      </c>
      <c r="N2" s="64">
        <v>2020</v>
      </c>
    </row>
    <row r="3" spans="1:16" ht="19.95" customHeight="1" x14ac:dyDescent="0.3">
      <c r="A3" s="45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Data!H9</f>
        <v>1841619.4369999999</v>
      </c>
      <c r="L3" s="9">
        <f>Data!$H21</f>
        <v>1711427.933</v>
      </c>
      <c r="M3" s="9">
        <f>Data!$H33</f>
        <v>1775644.0179999999</v>
      </c>
      <c r="N3" s="9">
        <f>Data!$H45</f>
        <v>1772106.13</v>
      </c>
    </row>
    <row r="4" spans="1:16" ht="19.95" customHeight="1" x14ac:dyDescent="0.3">
      <c r="A4" s="45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Data!I9</f>
        <v>16126.28</v>
      </c>
      <c r="L4" s="9">
        <f>Data!$I21</f>
        <v>17505.650000000001</v>
      </c>
      <c r="M4" s="9">
        <f>Data!$I33</f>
        <v>15085.79</v>
      </c>
      <c r="N4" s="9">
        <f>Data!$I45</f>
        <v>9003</v>
      </c>
    </row>
    <row r="5" spans="1:16" ht="19.95" customHeight="1" x14ac:dyDescent="0.3">
      <c r="A5" s="45"/>
      <c r="B5" s="8" t="s">
        <v>22</v>
      </c>
      <c r="C5" s="47">
        <f>C3+C4</f>
        <v>1163114</v>
      </c>
      <c r="D5" s="47">
        <f>D3+D4</f>
        <v>1198555</v>
      </c>
      <c r="E5" s="47">
        <f>E3+E4</f>
        <v>1316087</v>
      </c>
      <c r="F5" s="47">
        <f>F3+F4</f>
        <v>1293945</v>
      </c>
      <c r="G5" s="47">
        <f>G3+G4</f>
        <v>1348110</v>
      </c>
      <c r="H5" s="48">
        <f t="shared" ref="H5" si="0">H3+H4</f>
        <v>1483667</v>
      </c>
      <c r="I5" s="48">
        <f t="shared" ref="I5:J5" si="1">I3+I4</f>
        <v>1619186</v>
      </c>
      <c r="J5" s="48">
        <f t="shared" si="1"/>
        <v>1527880</v>
      </c>
      <c r="K5" s="48">
        <f>Data!J9</f>
        <v>1857745.7169999999</v>
      </c>
      <c r="L5" s="48">
        <f>Data!$J21</f>
        <v>1728933.5830000001</v>
      </c>
      <c r="M5" s="48">
        <f>Data!$J33</f>
        <v>1790729.808</v>
      </c>
      <c r="N5" s="48">
        <f>Data!$J45</f>
        <v>1781109.13</v>
      </c>
    </row>
    <row r="6" spans="1:16" ht="19.95" customHeight="1" x14ac:dyDescent="0.2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</row>
    <row r="7" spans="1:16" ht="19.95" customHeight="1" x14ac:dyDescent="0.3">
      <c r="A7" s="45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Data!H10</f>
        <v>1755540.098</v>
      </c>
      <c r="L7" s="9">
        <f>Data!H22</f>
        <v>1726998.129</v>
      </c>
      <c r="M7" s="9">
        <f>Data!$H34</f>
        <v>1691758.4779999999</v>
      </c>
      <c r="N7" s="9">
        <f>Data!$H46</f>
        <v>1663595.0449999999</v>
      </c>
    </row>
    <row r="8" spans="1:16" ht="19.95" customHeight="1" x14ac:dyDescent="0.3">
      <c r="A8" s="45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Data!I10</f>
        <v>12143.55</v>
      </c>
      <c r="L8" s="9">
        <f>Data!$I22</f>
        <v>13526.62</v>
      </c>
      <c r="M8" s="9">
        <f>Data!$I34</f>
        <v>13561.06</v>
      </c>
      <c r="N8" s="9">
        <f>Data!$I46</f>
        <v>9484</v>
      </c>
    </row>
    <row r="9" spans="1:16" ht="19.95" customHeight="1" x14ac:dyDescent="0.3">
      <c r="A9" s="45"/>
      <c r="B9" s="8" t="s">
        <v>22</v>
      </c>
      <c r="C9" s="47">
        <f>C7+C8</f>
        <v>1107389</v>
      </c>
      <c r="D9" s="47">
        <f>D7+D8</f>
        <v>1339065</v>
      </c>
      <c r="E9" s="47">
        <f>E7+E8</f>
        <v>1225099</v>
      </c>
      <c r="F9" s="47">
        <f>F7+F8</f>
        <v>1348092</v>
      </c>
      <c r="G9" s="47">
        <f>G7+G8</f>
        <v>1440367</v>
      </c>
      <c r="H9" s="48">
        <f t="shared" ref="H9" si="2">H7+H8</f>
        <v>1559717.71</v>
      </c>
      <c r="I9" s="48">
        <f t="shared" ref="I9" si="3">I7+I8</f>
        <v>1482478</v>
      </c>
      <c r="J9" s="48">
        <v>1711246</v>
      </c>
      <c r="K9" s="48">
        <f>Data!J10</f>
        <v>1767683.648</v>
      </c>
      <c r="L9" s="48">
        <f>Data!$J22</f>
        <v>1740524.7490000001</v>
      </c>
      <c r="M9" s="48">
        <f>Data!$J34</f>
        <v>1705319.5379999999</v>
      </c>
      <c r="N9" s="48">
        <f>Data!$J46</f>
        <v>1673079.0449999999</v>
      </c>
    </row>
    <row r="10" spans="1:16" ht="19.95" customHeight="1" x14ac:dyDescent="0.2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</row>
    <row r="11" spans="1:16" ht="19.95" customHeight="1" x14ac:dyDescent="0.3">
      <c r="A11" s="45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Data!H11</f>
        <v>1864590.851</v>
      </c>
      <c r="L11" s="9">
        <f>Data!H23</f>
        <v>2071719.4509999999</v>
      </c>
      <c r="M11" s="9">
        <f>Data!$H35</f>
        <v>1909857.273</v>
      </c>
      <c r="N11" s="9">
        <f>Data!$H47</f>
        <v>1839346.075</v>
      </c>
    </row>
    <row r="12" spans="1:16" ht="19.95" customHeight="1" x14ac:dyDescent="0.3">
      <c r="A12" s="45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Data!I11</f>
        <v>15647.78</v>
      </c>
      <c r="L12" s="9">
        <f>Data!$I23</f>
        <v>19355</v>
      </c>
      <c r="M12" s="9">
        <f>Data!$I35</f>
        <v>12673</v>
      </c>
      <c r="N12" s="9">
        <f>Data!$I47</f>
        <v>8552</v>
      </c>
    </row>
    <row r="13" spans="1:16" ht="19.95" customHeight="1" x14ac:dyDescent="0.3">
      <c r="A13" s="45"/>
      <c r="B13" s="8" t="s">
        <v>22</v>
      </c>
      <c r="C13" s="47">
        <f>C11+C12</f>
        <v>1187950</v>
      </c>
      <c r="D13" s="47">
        <f>D11+D12</f>
        <v>1427146</v>
      </c>
      <c r="E13" s="47">
        <f>E11+E12</f>
        <v>1337583</v>
      </c>
      <c r="F13" s="47">
        <f>F11+F12</f>
        <v>1486689</v>
      </c>
      <c r="G13" s="47">
        <f>G11+G12</f>
        <v>1560896</v>
      </c>
      <c r="H13" s="48">
        <f t="shared" ref="H13" si="4">H11+H12</f>
        <v>1710199</v>
      </c>
      <c r="I13" s="48">
        <f t="shared" ref="I13" si="5">I11+I12</f>
        <v>1941323</v>
      </c>
      <c r="J13" s="48">
        <v>1743881</v>
      </c>
      <c r="K13" s="48">
        <f>Data!J11</f>
        <v>1880238.6310000001</v>
      </c>
      <c r="L13" s="48">
        <f>Data!$J23</f>
        <v>2091074.4509999999</v>
      </c>
      <c r="M13" s="48">
        <f>Data!$J35</f>
        <v>1922530.273</v>
      </c>
      <c r="N13" s="48">
        <f>Data!$J47</f>
        <v>1847898.075</v>
      </c>
    </row>
    <row r="14" spans="1:16" ht="19.95" customHeight="1" x14ac:dyDescent="0.2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</row>
    <row r="15" spans="1:16" ht="19.95" customHeight="1" x14ac:dyDescent="0.3">
      <c r="A15" s="45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Data!H12</f>
        <v>1826785.598</v>
      </c>
      <c r="L15" s="9">
        <f>Data!H24</f>
        <v>1817561.298</v>
      </c>
      <c r="M15" s="9">
        <f>Data!$H36</f>
        <v>1969618.3370000001</v>
      </c>
      <c r="N15" s="9">
        <f>Data!$H48</f>
        <v>1655170.5260000001</v>
      </c>
    </row>
    <row r="16" spans="1:16" ht="19.95" customHeight="1" x14ac:dyDescent="0.3">
      <c r="A16" s="45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Data!I12</f>
        <v>17533.34</v>
      </c>
      <c r="L16" s="9">
        <f>Data!$I24</f>
        <v>12501.17</v>
      </c>
      <c r="M16" s="9">
        <f>Data!$I36</f>
        <v>13018</v>
      </c>
      <c r="N16" s="9">
        <f>Data!$I48</f>
        <v>11800</v>
      </c>
    </row>
    <row r="17" spans="1:14" ht="19.95" customHeight="1" x14ac:dyDescent="0.3">
      <c r="A17" s="45"/>
      <c r="B17" s="8" t="s">
        <v>22</v>
      </c>
      <c r="C17" s="47">
        <f>C15+C16</f>
        <v>1195934</v>
      </c>
      <c r="D17" s="47">
        <f>D15+D16</f>
        <v>1258763</v>
      </c>
      <c r="E17" s="47">
        <f>E15+E16</f>
        <v>1365401</v>
      </c>
      <c r="F17" s="47">
        <f>F15+F16</f>
        <v>1408635</v>
      </c>
      <c r="G17" s="47">
        <f>G15+G16</f>
        <v>1535106</v>
      </c>
      <c r="H17" s="48">
        <f t="shared" ref="H17" si="6">H15+H16</f>
        <v>1730124</v>
      </c>
      <c r="I17" s="48">
        <f t="shared" ref="I17:J17" si="7">I15+I16</f>
        <v>1773430</v>
      </c>
      <c r="J17" s="48">
        <f t="shared" si="7"/>
        <v>1696427.64</v>
      </c>
      <c r="K17" s="48">
        <f>Data!J12</f>
        <v>1844318.9380000001</v>
      </c>
      <c r="L17" s="48">
        <f>Data!$J24</f>
        <v>1830062.4680000001</v>
      </c>
      <c r="M17" s="48">
        <f>Data!$J36</f>
        <v>1982636.3370000001</v>
      </c>
      <c r="N17" s="48">
        <f>Data!$J48</f>
        <v>1666970.5260000001</v>
      </c>
    </row>
    <row r="18" spans="1:14" ht="19.95" customHeight="1" x14ac:dyDescent="0.2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</row>
    <row r="19" spans="1:14" ht="19.95" customHeight="1" x14ac:dyDescent="0.3">
      <c r="A19" s="45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Data!H13</f>
        <v>1800710.669</v>
      </c>
      <c r="L19" s="9">
        <f>Data!H25</f>
        <v>1870938.1089999999</v>
      </c>
      <c r="M19" s="9">
        <f>Data!$H37</f>
        <v>1971263.2609999999</v>
      </c>
      <c r="N19" s="9">
        <f>Data!$H49</f>
        <v>1568478.7120000001</v>
      </c>
    </row>
    <row r="20" spans="1:14" ht="19.95" customHeight="1" x14ac:dyDescent="0.3">
      <c r="A20" s="45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Data!I13</f>
        <v>14056</v>
      </c>
      <c r="L20" s="9">
        <f>Data!$I25</f>
        <v>20161.439999999999</v>
      </c>
      <c r="M20" s="9">
        <f>Data!$I37</f>
        <v>15645</v>
      </c>
      <c r="N20" s="9">
        <f>Data!$I49</f>
        <v>4587</v>
      </c>
    </row>
    <row r="21" spans="1:14" ht="19.95" customHeight="1" x14ac:dyDescent="0.3">
      <c r="A21" s="45"/>
      <c r="B21" s="8" t="s">
        <v>22</v>
      </c>
      <c r="C21" s="47">
        <f>C19+C20</f>
        <v>1275454</v>
      </c>
      <c r="D21" s="47">
        <f>D19+D20</f>
        <v>1349050</v>
      </c>
      <c r="E21" s="47">
        <f>E19+E20</f>
        <v>1285496</v>
      </c>
      <c r="F21" s="47">
        <f>F19+F20</f>
        <v>1501689</v>
      </c>
      <c r="G21" s="47">
        <f>G19+G20</f>
        <v>1592839</v>
      </c>
      <c r="H21" s="48">
        <f t="shared" ref="H21" si="8">H19+H20</f>
        <v>1717654</v>
      </c>
      <c r="I21" s="48">
        <f t="shared" ref="I21:J21" si="9">I19+I20</f>
        <v>1832442</v>
      </c>
      <c r="J21" s="48">
        <f t="shared" si="9"/>
        <v>1689408.94</v>
      </c>
      <c r="K21" s="48">
        <f>Data!J13</f>
        <v>1814766.669</v>
      </c>
      <c r="L21" s="48">
        <f>Data!$J25</f>
        <v>1891099.5490000001</v>
      </c>
      <c r="M21" s="48">
        <f>Data!$J37</f>
        <v>1986908.2609999999</v>
      </c>
      <c r="N21" s="48">
        <f>Data!$J49</f>
        <v>1573065.7120000001</v>
      </c>
    </row>
    <row r="22" spans="1:14" ht="19.95" customHeight="1" x14ac:dyDescent="0.2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</row>
    <row r="23" spans="1:14" ht="19.95" customHeight="1" x14ac:dyDescent="0.3">
      <c r="A23" s="45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Data!H2</f>
        <v>1684458.264</v>
      </c>
      <c r="K23" s="9">
        <f>Data!H14</f>
        <v>1753185.041</v>
      </c>
      <c r="L23" s="9">
        <f>Data!H26</f>
        <v>1770196.7479999999</v>
      </c>
      <c r="M23" s="9">
        <f>Data!$H38</f>
        <v>1773432.6839999999</v>
      </c>
      <c r="N23" s="9">
        <f>Data!$H50</f>
        <v>1575798.2120000001</v>
      </c>
    </row>
    <row r="24" spans="1:14" ht="19.95" customHeight="1" x14ac:dyDescent="0.3">
      <c r="A24" s="45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Data!I2</f>
        <v>28458.9</v>
      </c>
      <c r="K24" s="9">
        <f>Data!I14</f>
        <v>14049.97</v>
      </c>
      <c r="L24" s="9">
        <f>Data!$I26</f>
        <v>15868.72</v>
      </c>
      <c r="M24" s="9">
        <f>Data!$I38</f>
        <v>12197</v>
      </c>
      <c r="N24" s="9">
        <f>Data!$I50</f>
        <v>5444</v>
      </c>
    </row>
    <row r="25" spans="1:14" ht="19.95" customHeight="1" x14ac:dyDescent="0.3">
      <c r="A25" s="45"/>
      <c r="B25" s="8" t="s">
        <v>22</v>
      </c>
      <c r="C25" s="47">
        <f>C23+C24</f>
        <v>1205824</v>
      </c>
      <c r="D25" s="47">
        <f>D23+D24</f>
        <v>1300998</v>
      </c>
      <c r="E25" s="47">
        <f>E23+E24</f>
        <v>1299394</v>
      </c>
      <c r="F25" s="47">
        <f>F23+F24</f>
        <v>1446069</v>
      </c>
      <c r="G25" s="47">
        <f>G23+G24</f>
        <v>1461445</v>
      </c>
      <c r="H25" s="48">
        <f t="shared" ref="H25" si="10">H23+H24</f>
        <v>1418099.67</v>
      </c>
      <c r="I25" s="48">
        <f t="shared" ref="I25" si="11">I23+I24</f>
        <v>1636577</v>
      </c>
      <c r="J25" s="48">
        <f>Data!J2</f>
        <v>1712917.1640000001</v>
      </c>
      <c r="K25" s="48">
        <f>Data!J14</f>
        <v>1767235.0109999999</v>
      </c>
      <c r="L25" s="48">
        <f>Data!$J26</f>
        <v>1786065.4680000001</v>
      </c>
      <c r="M25" s="48">
        <f>Data!$J38</f>
        <v>1785629.6839999999</v>
      </c>
      <c r="N25" s="48">
        <f>Data!$J50</f>
        <v>1581242.2120000001</v>
      </c>
    </row>
    <row r="26" spans="1:14" ht="19.95" customHeight="1" x14ac:dyDescent="0.2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</row>
    <row r="27" spans="1:14" ht="19.95" customHeight="1" x14ac:dyDescent="0.3">
      <c r="A27" s="45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Data!H3</f>
        <v>1658714.108</v>
      </c>
      <c r="K27" s="9">
        <f>Data!H15</f>
        <v>1728266.247</v>
      </c>
      <c r="L27" s="9">
        <f>Data!H27</f>
        <v>1906019.8489999999</v>
      </c>
      <c r="M27" s="9">
        <f>Data!$H39</f>
        <v>1886344.8119999999</v>
      </c>
      <c r="N27" s="9"/>
    </row>
    <row r="28" spans="1:14" ht="19.95" customHeight="1" x14ac:dyDescent="0.3">
      <c r="A28" s="45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Data!I3</f>
        <v>15091.08</v>
      </c>
      <c r="K28" s="9">
        <f>Data!I15</f>
        <v>13293.96</v>
      </c>
      <c r="L28" s="9">
        <f>Data!$I27</f>
        <v>17835.39</v>
      </c>
      <c r="M28" s="9">
        <f>Data!$I39</f>
        <v>15294</v>
      </c>
      <c r="N28" s="9"/>
    </row>
    <row r="29" spans="1:14" ht="19.95" customHeight="1" x14ac:dyDescent="0.3">
      <c r="A29" s="45"/>
      <c r="B29" s="8" t="s">
        <v>22</v>
      </c>
      <c r="C29" s="47">
        <f>C27+C28</f>
        <v>1220681</v>
      </c>
      <c r="D29" s="47">
        <f>D27+D28</f>
        <v>1233037</v>
      </c>
      <c r="E29" s="47">
        <f>E27+E28</f>
        <v>1332095</v>
      </c>
      <c r="F29" s="47">
        <f>F27+F28</f>
        <v>1448012</v>
      </c>
      <c r="G29" s="47">
        <f>G27+G28</f>
        <v>1710844</v>
      </c>
      <c r="H29" s="48">
        <f t="shared" ref="H29" si="12">H27+H28</f>
        <v>1214405.67</v>
      </c>
      <c r="I29" s="48">
        <f t="shared" ref="I29" si="13">I27+I28</f>
        <v>1708676</v>
      </c>
      <c r="J29" s="48">
        <f>Data!J3</f>
        <v>1673805.1880000001</v>
      </c>
      <c r="K29" s="48">
        <f>Data!J15</f>
        <v>1741560.2069999999</v>
      </c>
      <c r="L29" s="48">
        <f>Data!$J27</f>
        <v>1923855.2390000001</v>
      </c>
      <c r="M29" s="48">
        <f>Data!$J39</f>
        <v>1901638.8119999999</v>
      </c>
      <c r="N29" s="48"/>
    </row>
    <row r="30" spans="1:14" ht="19.95" customHeight="1" x14ac:dyDescent="0.2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</row>
    <row r="31" spans="1:14" ht="19.95" customHeight="1" x14ac:dyDescent="0.3">
      <c r="A31" s="45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Data!H4</f>
        <v>1770832.513</v>
      </c>
      <c r="K31" s="9">
        <f>Data!H16</f>
        <v>1728834.7009999999</v>
      </c>
      <c r="L31" s="9">
        <f>Data!H28</f>
        <v>1844204.2</v>
      </c>
      <c r="M31" s="9">
        <f>Data!$H40</f>
        <v>1828996.399</v>
      </c>
      <c r="N31" s="9"/>
    </row>
    <row r="32" spans="1:14" ht="19.95" customHeight="1" x14ac:dyDescent="0.3">
      <c r="A32" s="45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Data!I4</f>
        <v>14661.04</v>
      </c>
      <c r="K32" s="9">
        <f>Data!I16</f>
        <v>16816.88</v>
      </c>
      <c r="L32" s="9">
        <f>Data!$I28</f>
        <v>19001.21</v>
      </c>
      <c r="M32" s="9">
        <f>Data!$I40</f>
        <v>15363.2</v>
      </c>
      <c r="N32" s="9"/>
    </row>
    <row r="33" spans="1:14" ht="19.95" customHeight="1" x14ac:dyDescent="0.3">
      <c r="A33" s="45"/>
      <c r="B33" s="8" t="s">
        <v>22</v>
      </c>
      <c r="C33" s="47">
        <f>C31+C32</f>
        <v>1264445</v>
      </c>
      <c r="D33" s="47">
        <f>D31+D32</f>
        <v>1248081</v>
      </c>
      <c r="E33" s="47">
        <f>E31+E32</f>
        <v>1185495</v>
      </c>
      <c r="F33" s="47">
        <f>F31+F32</f>
        <v>1505639</v>
      </c>
      <c r="G33" s="47">
        <f>G31+G32</f>
        <v>1653662</v>
      </c>
      <c r="H33" s="48">
        <f t="shared" ref="H33" si="14">H31+H32</f>
        <v>1379142.47</v>
      </c>
      <c r="I33" s="48">
        <f t="shared" ref="I33" si="15">I31+I32</f>
        <v>1567933</v>
      </c>
      <c r="J33" s="48">
        <f>Data!J4</f>
        <v>1785493.5530000001</v>
      </c>
      <c r="K33" s="48">
        <f>Data!J16</f>
        <v>1745651.581</v>
      </c>
      <c r="L33" s="48">
        <f>Data!$J28</f>
        <v>1863205.41</v>
      </c>
      <c r="M33" s="48">
        <f>Data!$J40</f>
        <v>1844359.5989999999</v>
      </c>
      <c r="N33" s="48"/>
    </row>
    <row r="34" spans="1:14" ht="19.95" customHeight="1" x14ac:dyDescent="0.2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</row>
    <row r="35" spans="1:14" ht="19.95" customHeight="1" x14ac:dyDescent="0.3">
      <c r="A35" s="45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Data!H5</f>
        <v>1688968.2139999999</v>
      </c>
      <c r="K35" s="9">
        <f>Data!H17</f>
        <v>1726496.3089999999</v>
      </c>
      <c r="L35" s="9">
        <f>Data!H29</f>
        <v>1573743.9909999999</v>
      </c>
      <c r="M35" s="9">
        <f>Data!$H41</f>
        <v>1678129.94</v>
      </c>
      <c r="N35" s="9"/>
    </row>
    <row r="36" spans="1:14" ht="19.95" customHeight="1" x14ac:dyDescent="0.3">
      <c r="A36" s="45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Data!I5</f>
        <v>15229.35</v>
      </c>
      <c r="K36" s="9">
        <f>Data!I17</f>
        <v>12189</v>
      </c>
      <c r="L36" s="9">
        <f>Data!$I29</f>
        <v>12031.94</v>
      </c>
      <c r="M36" s="9">
        <f>Data!$I41</f>
        <v>11469.2</v>
      </c>
      <c r="N36" s="9"/>
    </row>
    <row r="37" spans="1:14" ht="19.95" customHeight="1" x14ac:dyDescent="0.3">
      <c r="A37" s="45"/>
      <c r="B37" s="8" t="s">
        <v>22</v>
      </c>
      <c r="C37" s="47">
        <f>C35+C36</f>
        <v>1297053</v>
      </c>
      <c r="D37" s="47">
        <f>D35+D36</f>
        <v>1133753</v>
      </c>
      <c r="E37" s="47">
        <f>E35+E36</f>
        <v>1271995</v>
      </c>
      <c r="F37" s="47">
        <f>F35+F36</f>
        <v>1463318</v>
      </c>
      <c r="G37" s="47">
        <f>G35+G36</f>
        <v>1509559</v>
      </c>
      <c r="H37" s="48">
        <f t="shared" ref="H37" si="16">H35+H36</f>
        <v>1538787.53</v>
      </c>
      <c r="I37" s="48">
        <f>I35+I36</f>
        <v>1554921</v>
      </c>
      <c r="J37" s="48">
        <f>Data!J5</f>
        <v>1704197.564</v>
      </c>
      <c r="K37" s="48">
        <f>Data!J17</f>
        <v>1738685.3089999999</v>
      </c>
      <c r="L37" s="48">
        <f>Data!$J29</f>
        <v>1585775.9310000001</v>
      </c>
      <c r="M37" s="48">
        <f>Data!$J41</f>
        <v>1689599.14</v>
      </c>
      <c r="N37" s="48"/>
    </row>
    <row r="38" spans="1:14" ht="19.95" customHeight="1" x14ac:dyDescent="0.2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</row>
    <row r="39" spans="1:14" ht="19.95" customHeight="1" x14ac:dyDescent="0.3">
      <c r="A39" s="45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Data!H6</f>
        <v>1865245.635</v>
      </c>
      <c r="K39" s="9">
        <f>Data!H18</f>
        <v>1957806.047</v>
      </c>
      <c r="L39" s="9">
        <f>Data!H30</f>
        <v>1931560.4380000001</v>
      </c>
      <c r="M39" s="9">
        <f>Data!$H42</f>
        <v>1870054.4569999999</v>
      </c>
      <c r="N39" s="9"/>
    </row>
    <row r="40" spans="1:14" ht="19.95" customHeight="1" x14ac:dyDescent="0.3">
      <c r="A40" s="45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Data!I6</f>
        <v>13776.6</v>
      </c>
      <c r="K40" s="9">
        <f>Data!I18</f>
        <v>15395.77</v>
      </c>
      <c r="L40" s="9">
        <f>Data!$I30</f>
        <v>11738.25</v>
      </c>
      <c r="M40" s="9">
        <f>Data!$I42</f>
        <v>12757</v>
      </c>
      <c r="N40" s="9"/>
    </row>
    <row r="41" spans="1:14" ht="19.95" customHeight="1" x14ac:dyDescent="0.3">
      <c r="A41" s="45"/>
      <c r="B41" s="8" t="s">
        <v>22</v>
      </c>
      <c r="C41" s="47">
        <f>C39+C40</f>
        <v>1336823</v>
      </c>
      <c r="D41" s="47">
        <f>D39+D40</f>
        <v>1363783</v>
      </c>
      <c r="E41" s="47">
        <f>E39+E40</f>
        <v>1339970</v>
      </c>
      <c r="F41" s="47">
        <f>F39+F40</f>
        <v>1397727</v>
      </c>
      <c r="G41" s="47">
        <f>G39+G40</f>
        <v>1746141</v>
      </c>
      <c r="H41" s="48">
        <f t="shared" ref="H41" si="17">H39+H40</f>
        <v>1740852.89</v>
      </c>
      <c r="I41" s="48">
        <f t="shared" ref="I41" si="18">I39+I40</f>
        <v>1665036</v>
      </c>
      <c r="J41" s="48">
        <f>Data!J6</f>
        <v>1879022.2350000001</v>
      </c>
      <c r="K41" s="48">
        <f>Data!J18</f>
        <v>1973201.817</v>
      </c>
      <c r="L41" s="48">
        <f>Data!$J30</f>
        <v>1943298.6880000001</v>
      </c>
      <c r="M41" s="48">
        <f>Data!$J42</f>
        <v>1882811.4569999999</v>
      </c>
      <c r="N41" s="48"/>
    </row>
    <row r="42" spans="1:14" ht="19.95" customHeight="1" x14ac:dyDescent="0.2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</row>
    <row r="43" spans="1:14" ht="19.95" customHeight="1" x14ac:dyDescent="0.3">
      <c r="A43" s="45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Data!H7</f>
        <v>1904535.966</v>
      </c>
      <c r="K43" s="9">
        <f>Data!H19</f>
        <v>1903358.4080000001</v>
      </c>
      <c r="L43" s="9">
        <f>Data!H31</f>
        <v>1779030.956</v>
      </c>
      <c r="M43" s="9">
        <f>Data!$H43</f>
        <v>1709070.754</v>
      </c>
      <c r="N43" s="9"/>
    </row>
    <row r="44" spans="1:14" ht="19.95" customHeight="1" x14ac:dyDescent="0.3">
      <c r="A44" s="45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Data!I7</f>
        <v>18757</v>
      </c>
      <c r="K44" s="9">
        <f>Data!I19</f>
        <v>19974.95</v>
      </c>
      <c r="L44" s="9">
        <f>Data!$I31</f>
        <v>12620.18</v>
      </c>
      <c r="M44" s="9">
        <f>Data!$I43</f>
        <v>10508</v>
      </c>
      <c r="N44" s="9"/>
    </row>
    <row r="45" spans="1:14" ht="19.95" customHeight="1" x14ac:dyDescent="0.3">
      <c r="A45" s="45"/>
      <c r="B45" s="8" t="s">
        <v>22</v>
      </c>
      <c r="C45" s="47">
        <f>C43+C44</f>
        <v>1322408</v>
      </c>
      <c r="D45" s="47">
        <f>D43+D44</f>
        <v>1318190</v>
      </c>
      <c r="E45" s="47">
        <f>E43+E44</f>
        <v>1328853</v>
      </c>
      <c r="F45" s="47">
        <f>F43+F44</f>
        <v>1667605</v>
      </c>
      <c r="G45" s="47">
        <f>G43+G44</f>
        <v>1692556</v>
      </c>
      <c r="H45" s="48">
        <f t="shared" ref="H45" si="19">H43+H44</f>
        <v>1779962</v>
      </c>
      <c r="I45" s="48">
        <f t="shared" ref="I45" si="20">I43+I44</f>
        <v>1606896</v>
      </c>
      <c r="J45" s="48">
        <f>Data!J7</f>
        <v>1923292.966</v>
      </c>
      <c r="K45" s="48">
        <f>Data!J19</f>
        <v>1923333.358</v>
      </c>
      <c r="L45" s="48">
        <f>Data!$J31</f>
        <v>1791651.1359999999</v>
      </c>
      <c r="M45" s="48">
        <f>Data!$J43</f>
        <v>1719578.754</v>
      </c>
      <c r="N45" s="48"/>
    </row>
    <row r="46" spans="1:14" ht="19.95" customHeight="1" x14ac:dyDescent="0.2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</row>
    <row r="47" spans="1:14" ht="19.95" customHeight="1" x14ac:dyDescent="0.3">
      <c r="A47" s="45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Data!H8</f>
        <v>1802897.59</v>
      </c>
      <c r="K47" s="9">
        <f>Data!H20</f>
        <v>1897400.429</v>
      </c>
      <c r="L47" s="9">
        <f>Data!H32</f>
        <v>1782032.4040000001</v>
      </c>
      <c r="M47" s="49">
        <f>Data!$H44</f>
        <v>1715087.625</v>
      </c>
      <c r="N47" s="49"/>
    </row>
    <row r="48" spans="1:14" ht="19.95" customHeight="1" x14ac:dyDescent="0.3">
      <c r="A48" s="45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Data!I8</f>
        <v>18842.400000000001</v>
      </c>
      <c r="K48" s="9">
        <f>Data!I20</f>
        <v>19896.95</v>
      </c>
      <c r="L48" s="9">
        <f>Data!$I32</f>
        <v>17283.86</v>
      </c>
      <c r="M48" s="49">
        <f>Data!$I44</f>
        <v>13918.22</v>
      </c>
      <c r="N48" s="49"/>
    </row>
    <row r="49" spans="1:14" ht="19.95" customHeight="1" x14ac:dyDescent="0.3">
      <c r="A49" s="45"/>
      <c r="B49" s="8" t="s">
        <v>22</v>
      </c>
      <c r="C49" s="47">
        <f>C47+C48</f>
        <v>1331415</v>
      </c>
      <c r="D49" s="47">
        <f>D47+D48</f>
        <v>1152281</v>
      </c>
      <c r="E49" s="47">
        <f>E47+E48</f>
        <v>1328470</v>
      </c>
      <c r="F49" s="47">
        <f>F47+F48</f>
        <v>1560307</v>
      </c>
      <c r="G49" s="47">
        <f>G47+G48</f>
        <v>1588778</v>
      </c>
      <c r="H49" s="48">
        <f t="shared" ref="H49" si="21">H47+H48</f>
        <v>1788790.37</v>
      </c>
      <c r="I49" s="48">
        <f t="shared" ref="I49" si="22">I47+I48</f>
        <v>1588809.1</v>
      </c>
      <c r="J49" s="48">
        <f>Data!J8</f>
        <v>1821739.99</v>
      </c>
      <c r="K49" s="48">
        <f>Data!J20</f>
        <v>1917297.379</v>
      </c>
      <c r="L49" s="48">
        <f>Data!$J32</f>
        <v>1799316.264</v>
      </c>
      <c r="M49" s="50">
        <f>Data!$J44</f>
        <v>1729005.845</v>
      </c>
      <c r="N49" s="50"/>
    </row>
    <row r="50" spans="1:14" ht="19.95" customHeight="1" x14ac:dyDescent="0.2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</row>
    <row r="51" spans="1:14" ht="19.95" customHeight="1" x14ac:dyDescent="0.3">
      <c r="A51" s="45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1">
        <f t="shared" ref="H51" si="24">H3+H7+H11+H15+H19+H23+H27+H31+H35+H39+H43+H47</f>
        <v>18733342</v>
      </c>
      <c r="I51" s="51">
        <f t="shared" ref="I51" si="25">I3+I7+I11+I15+I19+I23+I27+I31+I35+I39+I43+I47</f>
        <v>19681988</v>
      </c>
      <c r="J51" s="51">
        <f t="shared" ref="J51:K51" si="26">J3+J7+J11+J15+J19+J23+J27+J31+J35+J39+J43+J47</f>
        <v>20664886.290000003</v>
      </c>
      <c r="K51" s="51">
        <f t="shared" si="26"/>
        <v>21784593.835000001</v>
      </c>
      <c r="L51" s="51">
        <f t="shared" ref="L51:N52" si="27">L3+L7+L11+L15+L19+L23+L27+L31+L35+L39+L43+L47</f>
        <v>21785433.505999997</v>
      </c>
      <c r="M51" s="51">
        <f t="shared" si="27"/>
        <v>21779258.037999999</v>
      </c>
      <c r="N51" s="51">
        <f t="shared" si="27"/>
        <v>10074494.699999999</v>
      </c>
    </row>
    <row r="52" spans="1:14" ht="19.95" customHeight="1" x14ac:dyDescent="0.3">
      <c r="A52" s="45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1">
        <f>H4+H8+H12+H16+H20+H24+H28+H32+H36+H40+H44+H48</f>
        <v>328060.31</v>
      </c>
      <c r="I52" s="51">
        <f>I4+I8+I12+I16+I20+I24+I28+I32+I36+I40+I44+I48</f>
        <v>295719.09999999998</v>
      </c>
      <c r="J52" s="51">
        <f>J4+J8+J12+J16+J20+J24+J28+J32+J36+J40+J44+J48</f>
        <v>204425.03</v>
      </c>
      <c r="K52" s="51">
        <f>K4+K8+K12+K16+K20+K24+K28+K32+K36+K40+K44+K48</f>
        <v>187124.43000000002</v>
      </c>
      <c r="L52" s="51">
        <f t="shared" si="27"/>
        <v>189429.43</v>
      </c>
      <c r="M52" s="51">
        <f t="shared" si="27"/>
        <v>161489.47</v>
      </c>
      <c r="N52" s="51">
        <f t="shared" si="27"/>
        <v>48870</v>
      </c>
    </row>
    <row r="53" spans="1:14" ht="19.95" customHeight="1" x14ac:dyDescent="0.3">
      <c r="A53" s="45"/>
      <c r="B53" s="8" t="s">
        <v>22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28">G51+G52</f>
        <v>18840303</v>
      </c>
      <c r="H53" s="51">
        <f t="shared" ref="H53:M53" si="29">H51+H52</f>
        <v>19061402.309999999</v>
      </c>
      <c r="I53" s="51">
        <f t="shared" si="29"/>
        <v>19977707.100000001</v>
      </c>
      <c r="J53" s="51">
        <f t="shared" si="29"/>
        <v>20869311.320000004</v>
      </c>
      <c r="K53" s="51">
        <f t="shared" si="29"/>
        <v>21971718.265000001</v>
      </c>
      <c r="L53" s="51">
        <f t="shared" si="29"/>
        <v>21974862.935999997</v>
      </c>
      <c r="M53" s="51">
        <f t="shared" si="29"/>
        <v>21940747.507999998</v>
      </c>
      <c r="N53" s="51">
        <f t="shared" ref="N53" si="30">N51+N52</f>
        <v>10123364.699999999</v>
      </c>
    </row>
    <row r="54" spans="1:14" ht="19.95" customHeight="1" x14ac:dyDescent="0.25"/>
    <row r="55" spans="1:14" ht="19.95" customHeight="1" x14ac:dyDescent="0.25">
      <c r="A55" s="75" t="s">
        <v>16</v>
      </c>
      <c r="B55" s="75"/>
      <c r="C55" s="68">
        <v>2009</v>
      </c>
      <c r="D55" s="68">
        <v>2010</v>
      </c>
      <c r="E55" s="68">
        <v>2011</v>
      </c>
      <c r="F55" s="68">
        <v>2012</v>
      </c>
      <c r="G55" s="68">
        <v>2013</v>
      </c>
      <c r="H55" s="68">
        <v>2014</v>
      </c>
      <c r="I55" s="68">
        <v>2015</v>
      </c>
      <c r="J55" s="68">
        <v>2016</v>
      </c>
      <c r="K55" s="68">
        <v>2017</v>
      </c>
      <c r="L55" s="68">
        <v>2018</v>
      </c>
      <c r="M55" s="68">
        <v>2019</v>
      </c>
      <c r="N55" s="68">
        <v>2020</v>
      </c>
    </row>
    <row r="56" spans="1:14" ht="19.95" customHeight="1" x14ac:dyDescent="0.3">
      <c r="A56" s="67"/>
      <c r="B56" s="52" t="s">
        <v>13</v>
      </c>
      <c r="C56" s="53">
        <v>-0.16069958467748599</v>
      </c>
      <c r="D56" s="53">
        <f t="shared" ref="D56:J58" si="31">(D51-C51)/C51</f>
        <v>2.6517302771161447E-2</v>
      </c>
      <c r="E56" s="53">
        <f t="shared" si="31"/>
        <v>1.3241357268983003E-2</v>
      </c>
      <c r="F56" s="53">
        <f t="shared" si="31"/>
        <v>0.12360204553462777</v>
      </c>
      <c r="G56" s="53">
        <f t="shared" si="31"/>
        <v>7.8613475275075173E-2</v>
      </c>
      <c r="H56" s="53">
        <f t="shared" si="31"/>
        <v>1.2380890155841555E-2</v>
      </c>
      <c r="I56" s="53">
        <f t="shared" si="31"/>
        <v>5.0639442764670604E-2</v>
      </c>
      <c r="J56" s="53">
        <f t="shared" si="31"/>
        <v>4.9938974152407917E-2</v>
      </c>
      <c r="K56" s="53">
        <f t="shared" ref="K56:L58" si="32">K51/(J3+J7+J11+J15+J19+J23+J27+J31+J35+J39+J43+J47)-1</f>
        <v>5.4184065147352856E-2</v>
      </c>
      <c r="L56" s="53">
        <f t="shared" si="32"/>
        <v>3.854425776106396E-5</v>
      </c>
      <c r="M56" s="54">
        <f>M51/(L3+L7+L11+L15+L19+L23+L27+L31+L35+L39+L43+L47)-1</f>
        <v>-2.8346775832110982E-4</v>
      </c>
      <c r="N56" s="53">
        <f>N51/(M3+M7+M11+M15+M19+M23)-1</f>
        <v>-9.1698378095244393E-2</v>
      </c>
    </row>
    <row r="57" spans="1:14" ht="19.95" customHeight="1" x14ac:dyDescent="0.3">
      <c r="A57" s="55"/>
      <c r="B57" s="52" t="s">
        <v>14</v>
      </c>
      <c r="C57" s="53">
        <v>-0.33241271100430464</v>
      </c>
      <c r="D57" s="53">
        <f t="shared" si="31"/>
        <v>0.10899281361263406</v>
      </c>
      <c r="E57" s="53">
        <f t="shared" si="31"/>
        <v>0.3691255603614676</v>
      </c>
      <c r="F57" s="53">
        <f t="shared" si="31"/>
        <v>7.0739272294120692E-2</v>
      </c>
      <c r="G57" s="53">
        <f t="shared" si="31"/>
        <v>-9.696246614213852E-2</v>
      </c>
      <c r="H57" s="53">
        <f t="shared" si="31"/>
        <v>-2.3804350413616622E-2</v>
      </c>
      <c r="I57" s="53">
        <f t="shared" si="31"/>
        <v>-9.8583123328756295E-2</v>
      </c>
      <c r="J57" s="53">
        <f t="shared" si="31"/>
        <v>-0.30871888220950217</v>
      </c>
      <c r="K57" s="53">
        <f t="shared" si="32"/>
        <v>-8.4630536681344681E-2</v>
      </c>
      <c r="L57" s="53">
        <f t="shared" si="32"/>
        <v>1.231800679366124E-2</v>
      </c>
      <c r="M57" s="53">
        <f>M52/(L4+L8+L12+L16+L20+L24+L28+L32+L36+L40+L44+L48)-1</f>
        <v>-0.14749534958744259</v>
      </c>
      <c r="N57" s="53">
        <f>N52/(M4+M8+M12+M16+M20+M24)-1</f>
        <v>-0.40532867850209031</v>
      </c>
    </row>
    <row r="58" spans="1:14" ht="19.95" customHeight="1" x14ac:dyDescent="0.3">
      <c r="A58" s="55"/>
      <c r="B58" s="52" t="s">
        <v>22</v>
      </c>
      <c r="C58" s="53">
        <v>-0.16400117152625951</v>
      </c>
      <c r="D58" s="53">
        <f t="shared" si="31"/>
        <v>2.7783632011021908E-2</v>
      </c>
      <c r="E58" s="53">
        <f t="shared" si="31"/>
        <v>1.9137355800563111E-2</v>
      </c>
      <c r="F58" s="53">
        <f t="shared" si="31"/>
        <v>0.12242549887172964</v>
      </c>
      <c r="G58" s="53">
        <f t="shared" si="31"/>
        <v>7.488569396362689E-2</v>
      </c>
      <c r="H58" s="53">
        <f t="shared" si="31"/>
        <v>1.1735443426785581E-2</v>
      </c>
      <c r="I58" s="53">
        <f t="shared" si="31"/>
        <v>4.8071216120300381E-2</v>
      </c>
      <c r="J58" s="53">
        <f t="shared" si="31"/>
        <v>4.4629957559043525E-2</v>
      </c>
      <c r="K58" s="53">
        <f t="shared" si="32"/>
        <v>5.2824262358154295E-2</v>
      </c>
      <c r="L58" s="54">
        <f t="shared" si="32"/>
        <v>1.4312358105406098E-4</v>
      </c>
      <c r="M58" s="53">
        <f>M53/(L5+L9+L13+L17+L21+L25+L29+L33+L37+L41+L45+L49)-1</f>
        <v>-1.5524751212038224E-3</v>
      </c>
      <c r="N58" s="53">
        <f>N53/(M5+M9+M13+M17+M21+M25)-1</f>
        <v>-9.400504166339263E-2</v>
      </c>
    </row>
    <row r="61" spans="1:14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4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4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2">
    <mergeCell ref="A55:B55"/>
    <mergeCell ref="D1:N1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453125" style="3" customWidth="1"/>
    <col min="2" max="2" width="11.81640625" style="3" hidden="1" customWidth="1"/>
    <col min="3" max="8" width="10.81640625" style="3" customWidth="1"/>
    <col min="9" max="11" width="11.453125" style="3"/>
    <col min="12" max="12" width="9.6328125" style="3" customWidth="1"/>
    <col min="13" max="13" width="10.453125" style="3" customWidth="1"/>
    <col min="14" max="16384" width="11.453125" style="3"/>
  </cols>
  <sheetData>
    <row r="1" spans="1:15" ht="64.95" customHeight="1" x14ac:dyDescent="0.25">
      <c r="B1" s="2"/>
      <c r="D1" s="74" t="s">
        <v>18</v>
      </c>
      <c r="E1" s="74"/>
      <c r="F1" s="74"/>
      <c r="G1" s="74"/>
      <c r="H1" s="74"/>
      <c r="I1" s="74"/>
      <c r="J1" s="74"/>
      <c r="K1" s="74"/>
      <c r="L1" s="74"/>
      <c r="M1" s="74"/>
      <c r="N1" s="2"/>
      <c r="O1" s="2"/>
    </row>
    <row r="2" spans="1:15" s="46" customFormat="1" ht="20.55" customHeight="1" x14ac:dyDescent="0.25">
      <c r="A2" s="59"/>
      <c r="B2" s="60">
        <v>2009</v>
      </c>
      <c r="C2" s="60">
        <v>2010</v>
      </c>
      <c r="D2" s="60">
        <v>2011</v>
      </c>
      <c r="E2" s="60">
        <v>2012</v>
      </c>
      <c r="F2" s="60">
        <v>2013</v>
      </c>
      <c r="G2" s="60">
        <v>2014</v>
      </c>
      <c r="H2" s="60">
        <v>2015</v>
      </c>
      <c r="I2" s="60">
        <v>2016</v>
      </c>
      <c r="J2" s="60">
        <v>2017</v>
      </c>
      <c r="K2" s="60">
        <v>2018</v>
      </c>
      <c r="L2" s="60">
        <v>2019</v>
      </c>
      <c r="M2" s="60">
        <v>2020</v>
      </c>
    </row>
    <row r="3" spans="1:15" ht="19.95" customHeight="1" x14ac:dyDescent="0.3">
      <c r="A3" s="61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6">
        <v>155</v>
      </c>
      <c r="H3" s="56">
        <v>164</v>
      </c>
      <c r="I3" s="56">
        <v>167</v>
      </c>
      <c r="J3" s="56">
        <f>Data!K9</f>
        <v>147</v>
      </c>
      <c r="K3" s="56">
        <f>Data!K21</f>
        <v>137</v>
      </c>
      <c r="L3" s="56">
        <f>Data!K33</f>
        <v>129</v>
      </c>
      <c r="M3" s="56">
        <f>Data!K45</f>
        <v>121</v>
      </c>
    </row>
    <row r="4" spans="1:15" ht="19.95" customHeight="1" x14ac:dyDescent="0.3">
      <c r="A4" s="61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6">
        <f>Data!K10</f>
        <v>138</v>
      </c>
      <c r="K4" s="56">
        <f>Data!$K22</f>
        <v>131</v>
      </c>
      <c r="L4" s="56">
        <f>Data!K34</f>
        <v>113</v>
      </c>
      <c r="M4" s="56">
        <f>Data!K46</f>
        <v>111</v>
      </c>
    </row>
    <row r="5" spans="1:15" ht="19.95" customHeight="1" x14ac:dyDescent="0.3">
      <c r="A5" s="61" t="s">
        <v>3</v>
      </c>
      <c r="B5" s="34">
        <v>137</v>
      </c>
      <c r="C5" s="56">
        <v>163</v>
      </c>
      <c r="D5" s="56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6">
        <f>Data!K11</f>
        <v>146</v>
      </c>
      <c r="K5" s="56">
        <f>Data!$K23</f>
        <v>147</v>
      </c>
      <c r="L5" s="56">
        <f>Data!K35</f>
        <v>128</v>
      </c>
      <c r="M5" s="56">
        <f>Data!K47</f>
        <v>112</v>
      </c>
    </row>
    <row r="6" spans="1:15" ht="19.95" customHeight="1" x14ac:dyDescent="0.3">
      <c r="A6" s="61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6">
        <f>Data!K12</f>
        <v>157</v>
      </c>
      <c r="K6" s="56">
        <f>Data!$K24</f>
        <v>143</v>
      </c>
      <c r="L6" s="56">
        <f>Data!K36</f>
        <v>126</v>
      </c>
      <c r="M6" s="56">
        <f>Data!K48</f>
        <v>114</v>
      </c>
    </row>
    <row r="7" spans="1:15" ht="19.95" customHeight="1" x14ac:dyDescent="0.3">
      <c r="A7" s="61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6">
        <f>Data!K13</f>
        <v>143</v>
      </c>
      <c r="K7" s="56">
        <v>142</v>
      </c>
      <c r="L7" s="56">
        <f>Data!K37</f>
        <v>127</v>
      </c>
      <c r="M7" s="56">
        <f>Data!K49</f>
        <v>106</v>
      </c>
    </row>
    <row r="8" spans="1:15" ht="19.95" customHeight="1" x14ac:dyDescent="0.3">
      <c r="A8" s="61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Data!K2</f>
        <v>169</v>
      </c>
      <c r="J8" s="56">
        <f>Data!K14</f>
        <v>142</v>
      </c>
      <c r="K8" s="56">
        <v>131</v>
      </c>
      <c r="L8" s="56">
        <f>Data!K38</f>
        <v>123</v>
      </c>
      <c r="M8" s="56">
        <f>Data!K50</f>
        <v>106</v>
      </c>
    </row>
    <row r="9" spans="1:15" ht="19.95" customHeight="1" x14ac:dyDescent="0.3">
      <c r="A9" s="61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Data!K3</f>
        <v>166</v>
      </c>
      <c r="J9" s="56">
        <f>Data!K15</f>
        <v>148</v>
      </c>
      <c r="K9" s="56">
        <v>142</v>
      </c>
      <c r="L9" s="56">
        <f>Data!K39</f>
        <v>135</v>
      </c>
      <c r="M9" s="56">
        <f>Data!K51</f>
        <v>113</v>
      </c>
    </row>
    <row r="10" spans="1:15" ht="19.95" customHeight="1" x14ac:dyDescent="0.3">
      <c r="A10" s="61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Data!K4</f>
        <v>154</v>
      </c>
      <c r="J10" s="56">
        <f>Data!K16</f>
        <v>149</v>
      </c>
      <c r="K10" s="56">
        <f>Data!$K28</f>
        <v>149</v>
      </c>
      <c r="L10" s="56">
        <f>Data!K40</f>
        <v>133</v>
      </c>
      <c r="M10" s="56"/>
    </row>
    <row r="11" spans="1:15" ht="19.95" customHeight="1" x14ac:dyDescent="0.3">
      <c r="A11" s="61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Data!K5</f>
        <v>144</v>
      </c>
      <c r="J11" s="56">
        <f>Data!K17</f>
        <v>139</v>
      </c>
      <c r="K11" s="56">
        <f>Data!$K29</f>
        <v>128</v>
      </c>
      <c r="L11" s="56">
        <f>Data!K41</f>
        <v>125</v>
      </c>
      <c r="M11" s="56"/>
    </row>
    <row r="12" spans="1:15" ht="19.95" customHeight="1" x14ac:dyDescent="0.3">
      <c r="A12" s="61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Data!K6</f>
        <v>155</v>
      </c>
      <c r="J12" s="56">
        <f>Data!K18</f>
        <v>153</v>
      </c>
      <c r="K12" s="56">
        <f>Data!$K30</f>
        <v>142</v>
      </c>
      <c r="L12" s="56">
        <f>Data!K42</f>
        <v>128</v>
      </c>
      <c r="M12" s="56"/>
    </row>
    <row r="13" spans="1:15" ht="19.95" customHeight="1" x14ac:dyDescent="0.3">
      <c r="A13" s="61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Data!K7</f>
        <v>151</v>
      </c>
      <c r="J13" s="56">
        <f>Data!K19</f>
        <v>137</v>
      </c>
      <c r="K13" s="56">
        <f>Data!$K31</f>
        <v>130</v>
      </c>
      <c r="L13" s="56">
        <f>Data!K43</f>
        <v>122</v>
      </c>
      <c r="M13" s="56"/>
    </row>
    <row r="14" spans="1:15" ht="19.95" customHeight="1" x14ac:dyDescent="0.3">
      <c r="A14" s="61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Data!K8</f>
        <v>153</v>
      </c>
      <c r="J14" s="56">
        <f>Data!K20</f>
        <v>147</v>
      </c>
      <c r="K14" s="56">
        <f>Data!$K32</f>
        <v>133</v>
      </c>
      <c r="L14" s="57">
        <f>Data!K44</f>
        <v>125</v>
      </c>
      <c r="M14" s="57"/>
    </row>
    <row r="15" spans="1:15" ht="19.95" customHeight="1" x14ac:dyDescent="0.3">
      <c r="A15" s="61" t="s">
        <v>0</v>
      </c>
      <c r="B15" s="58">
        <f>SUM(B3:B14)</f>
        <v>1758</v>
      </c>
      <c r="C15" s="58">
        <f>SUM(C3:C14)</f>
        <v>1841</v>
      </c>
      <c r="D15" s="58">
        <f>SUM(D3:D14)</f>
        <v>1828</v>
      </c>
      <c r="E15" s="58">
        <f>SUM(E3:E14)</f>
        <v>1966</v>
      </c>
      <c r="F15" s="58">
        <f>SUM(F3:F14)</f>
        <v>1865</v>
      </c>
      <c r="G15" s="58">
        <f t="shared" ref="G15" si="0">SUM(G3:G14)</f>
        <v>1957</v>
      </c>
      <c r="H15" s="58">
        <f t="shared" ref="H15" si="1">SUM(H3:H14)</f>
        <v>1997</v>
      </c>
      <c r="I15" s="58">
        <f>SUM(I3:I14)</f>
        <v>1924</v>
      </c>
      <c r="J15" s="58">
        <f t="shared" ref="J15:K15" si="2">SUM(J3:J14)</f>
        <v>1746</v>
      </c>
      <c r="K15" s="58">
        <f t="shared" si="2"/>
        <v>1655</v>
      </c>
      <c r="L15" s="58">
        <f t="shared" ref="L15" si="3">SUM(L3:L14)</f>
        <v>1514</v>
      </c>
      <c r="M15" s="58">
        <f>SUM(M3:M14)</f>
        <v>783</v>
      </c>
    </row>
    <row r="16" spans="1:15" ht="19.95" customHeight="1" x14ac:dyDescent="0.3">
      <c r="A16" s="41"/>
    </row>
    <row r="17" spans="1:13" ht="19.95" customHeight="1" x14ac:dyDescent="0.3">
      <c r="A17" s="61" t="s">
        <v>16</v>
      </c>
      <c r="B17" s="42">
        <v>-9.0532850491464048E-2</v>
      </c>
      <c r="C17" s="42">
        <f t="shared" ref="C17:I17" si="4">(C15-B15)/B15</f>
        <v>4.7212741751990896E-2</v>
      </c>
      <c r="D17" s="42">
        <f t="shared" si="4"/>
        <v>-7.0613796849538293E-3</v>
      </c>
      <c r="E17" s="42">
        <f t="shared" si="4"/>
        <v>7.5492341356673959E-2</v>
      </c>
      <c r="F17" s="42">
        <f t="shared" si="4"/>
        <v>-5.1373346897253307E-2</v>
      </c>
      <c r="G17" s="42">
        <f t="shared" si="4"/>
        <v>4.9329758713136732E-2</v>
      </c>
      <c r="H17" s="42">
        <f t="shared" si="4"/>
        <v>2.0439448134900357E-2</v>
      </c>
      <c r="I17" s="42">
        <f t="shared" si="4"/>
        <v>-3.6554832248372561E-2</v>
      </c>
      <c r="J17" s="42">
        <f>J15/SUM(I3:I14)-1</f>
        <v>-9.2515592515592493E-2</v>
      </c>
      <c r="K17" s="42">
        <f>K15/SUM(J3:J14)-1</f>
        <v>-5.2119129438717104E-2</v>
      </c>
      <c r="L17" s="42">
        <f>L15/SUM(K3:K14)-1</f>
        <v>-8.5196374622356519E-2</v>
      </c>
      <c r="M17" s="42">
        <f>M15/SUM(L3:L9)-1</f>
        <v>-0.11123723041997735</v>
      </c>
    </row>
    <row r="18" spans="1:13" ht="17.399999999999999" x14ac:dyDescent="0.3">
      <c r="A18" s="41"/>
      <c r="B18" s="32"/>
      <c r="C18" s="32"/>
      <c r="D18" s="32"/>
      <c r="L18" s="41"/>
    </row>
    <row r="19" spans="1:13" ht="15.6" x14ac:dyDescent="0.3">
      <c r="A19" s="62" t="s">
        <v>28</v>
      </c>
      <c r="L19" s="45"/>
    </row>
    <row r="20" spans="1:13" ht="15.6" x14ac:dyDescent="0.3">
      <c r="A20" s="45"/>
      <c r="L20" s="45"/>
    </row>
    <row r="26" spans="1:13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3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D1:M1"/>
  </mergeCells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90625" defaultRowHeight="19.95" customHeight="1" x14ac:dyDescent="0.3"/>
  <cols>
    <col min="1" max="1" width="8.54296875" style="66" customWidth="1"/>
    <col min="2" max="2" width="12.81640625" style="56" bestFit="1" customWidth="1"/>
    <col min="3" max="3" width="12.7265625" style="56" bestFit="1" customWidth="1"/>
    <col min="4" max="4" width="14.6328125" style="56" bestFit="1" customWidth="1"/>
    <col min="5" max="5" width="14.36328125" style="56" bestFit="1" customWidth="1"/>
    <col min="6" max="6" width="10.7265625" style="56" bestFit="1" customWidth="1"/>
    <col min="7" max="7" width="15.7265625" style="56" bestFit="1" customWidth="1"/>
    <col min="8" max="8" width="10.36328125" style="56" bestFit="1" customWidth="1"/>
    <col min="9" max="9" width="10" style="56" bestFit="1" customWidth="1"/>
    <col min="10" max="10" width="19" style="56" bestFit="1" customWidth="1"/>
    <col min="11" max="11" width="9.81640625" style="56" bestFit="1" customWidth="1"/>
    <col min="12" max="12" width="24.7265625" style="3" bestFit="1" customWidth="1"/>
    <col min="13" max="13" width="24.6328125" style="3" bestFit="1" customWidth="1"/>
    <col min="14" max="14" width="25.1796875" style="3" bestFit="1" customWidth="1"/>
    <col min="15" max="15" width="25" style="3" bestFit="1" customWidth="1"/>
    <col min="16" max="16" width="27.7265625" style="3" bestFit="1" customWidth="1"/>
    <col min="17" max="17" width="8.90625" style="3" bestFit="1" customWidth="1"/>
    <col min="18" max="18" width="8.7265625" style="3" bestFit="1" customWidth="1"/>
    <col min="19" max="16384" width="8.90625" style="3"/>
  </cols>
  <sheetData>
    <row r="1" spans="1:18" s="44" customFormat="1" ht="19.95" customHeight="1" x14ac:dyDescent="0.3">
      <c r="A1" s="63" t="s">
        <v>23</v>
      </c>
      <c r="B1" s="64" t="s">
        <v>19</v>
      </c>
      <c r="C1" s="64" t="s">
        <v>20</v>
      </c>
      <c r="D1" s="64" t="s">
        <v>26</v>
      </c>
      <c r="E1" s="64" t="s">
        <v>27</v>
      </c>
      <c r="F1" s="63" t="s">
        <v>15</v>
      </c>
      <c r="G1" s="64" t="s">
        <v>24</v>
      </c>
      <c r="H1" s="64" t="s">
        <v>13</v>
      </c>
      <c r="I1" s="64" t="s">
        <v>14</v>
      </c>
      <c r="J1" s="63" t="s">
        <v>22</v>
      </c>
      <c r="K1" s="64" t="s">
        <v>25</v>
      </c>
      <c r="L1" s="64" t="s">
        <v>29</v>
      </c>
      <c r="M1" s="64" t="s">
        <v>30</v>
      </c>
      <c r="N1" s="64" t="s">
        <v>31</v>
      </c>
      <c r="O1" s="64" t="s">
        <v>32</v>
      </c>
      <c r="P1" s="64" t="s">
        <v>33</v>
      </c>
      <c r="Q1" s="63" t="s">
        <v>34</v>
      </c>
      <c r="R1" s="63" t="s">
        <v>35</v>
      </c>
    </row>
    <row r="2" spans="1:18" ht="19.95" customHeight="1" x14ac:dyDescent="0.3">
      <c r="A2" s="65">
        <v>42522</v>
      </c>
      <c r="B2" s="56">
        <v>81809.75</v>
      </c>
      <c r="C2" s="56">
        <v>93629.5</v>
      </c>
      <c r="D2" s="56">
        <v>35632.5</v>
      </c>
      <c r="E2" s="56">
        <v>5600.25</v>
      </c>
      <c r="F2" s="56">
        <v>216672</v>
      </c>
      <c r="G2" s="56">
        <v>123974</v>
      </c>
      <c r="H2" s="56">
        <v>1684458.264</v>
      </c>
      <c r="I2" s="56">
        <v>28458.9</v>
      </c>
      <c r="J2" s="56">
        <v>1712917.1640000001</v>
      </c>
      <c r="K2" s="56">
        <v>169</v>
      </c>
      <c r="L2" s="56">
        <v>865951.38399999996</v>
      </c>
      <c r="M2" s="56">
        <v>818506.88</v>
      </c>
      <c r="N2" s="56">
        <v>2754.12</v>
      </c>
      <c r="O2" s="56">
        <v>13500.78</v>
      </c>
      <c r="P2" s="56">
        <v>12204</v>
      </c>
      <c r="Q2" s="32">
        <f>(L2+N2)/SUM(L2:O2)</f>
        <v>0.51078895747290154</v>
      </c>
      <c r="R2" s="32">
        <f>(M2+O2)/SUM(L2:O2)</f>
        <v>0.48921104252709835</v>
      </c>
    </row>
    <row r="3" spans="1:18" ht="19.95" customHeight="1" x14ac:dyDescent="0.3">
      <c r="A3" s="65">
        <v>42552</v>
      </c>
      <c r="B3" s="56">
        <v>77174</v>
      </c>
      <c r="C3" s="56">
        <v>100105.5</v>
      </c>
      <c r="D3" s="56">
        <v>37541</v>
      </c>
      <c r="E3" s="56">
        <v>3089.25</v>
      </c>
      <c r="F3" s="56">
        <v>217909.75</v>
      </c>
      <c r="G3" s="56">
        <v>124067</v>
      </c>
      <c r="H3" s="56">
        <v>1658714.108</v>
      </c>
      <c r="I3" s="56">
        <v>15091.08</v>
      </c>
      <c r="J3" s="56">
        <v>1673805.1880000001</v>
      </c>
      <c r="K3" s="56">
        <v>166</v>
      </c>
      <c r="L3" s="56">
        <v>825017.23600000003</v>
      </c>
      <c r="M3" s="56">
        <v>833696.87199999997</v>
      </c>
      <c r="N3" s="56">
        <v>1393.81</v>
      </c>
      <c r="O3" s="56">
        <v>13697.27</v>
      </c>
      <c r="P3" s="56">
        <v>0</v>
      </c>
      <c r="Q3" s="32">
        <f t="shared" ref="Q3:Q26" si="0">(L3+N3)/SUM(L3:O3)</f>
        <v>0.49373191810180961</v>
      </c>
      <c r="R3" s="32">
        <f t="shared" ref="R3:R26" si="1">(M3+O3)/SUM(L3:O3)</f>
        <v>0.50626808189819039</v>
      </c>
    </row>
    <row r="4" spans="1:18" ht="19.95" customHeight="1" x14ac:dyDescent="0.3">
      <c r="A4" s="65">
        <v>42583</v>
      </c>
      <c r="B4" s="56">
        <v>84430.75</v>
      </c>
      <c r="C4" s="56">
        <v>107268</v>
      </c>
      <c r="D4" s="56">
        <v>40049</v>
      </c>
      <c r="E4" s="56">
        <v>3763.25</v>
      </c>
      <c r="F4" s="56">
        <v>235511</v>
      </c>
      <c r="G4" s="56">
        <v>133076</v>
      </c>
      <c r="H4" s="56">
        <v>1770832.513</v>
      </c>
      <c r="I4" s="56">
        <v>14661.04</v>
      </c>
      <c r="J4" s="56">
        <v>1785493.5530000001</v>
      </c>
      <c r="K4" s="56">
        <v>154</v>
      </c>
      <c r="L4" s="56">
        <v>908779.60100000002</v>
      </c>
      <c r="M4" s="56">
        <v>862052.91200000001</v>
      </c>
      <c r="N4" s="56">
        <v>1825.41</v>
      </c>
      <c r="O4" s="56">
        <v>12718.07</v>
      </c>
      <c r="P4" s="56">
        <v>117.56</v>
      </c>
      <c r="Q4" s="32">
        <f t="shared" si="0"/>
        <v>0.51003542927106005</v>
      </c>
      <c r="R4" s="32">
        <f t="shared" si="1"/>
        <v>0.48996457072894001</v>
      </c>
    </row>
    <row r="5" spans="1:18" ht="19.95" customHeight="1" x14ac:dyDescent="0.3">
      <c r="A5" s="65">
        <v>42614</v>
      </c>
      <c r="B5" s="56">
        <v>81902</v>
      </c>
      <c r="C5" s="56">
        <v>100229.25</v>
      </c>
      <c r="D5" s="56">
        <v>35027.5</v>
      </c>
      <c r="E5" s="56">
        <v>2698.5</v>
      </c>
      <c r="F5" s="56">
        <v>219857.25</v>
      </c>
      <c r="G5" s="56">
        <v>123795</v>
      </c>
      <c r="H5" s="56">
        <v>1688968.2139999999</v>
      </c>
      <c r="I5" s="56">
        <v>15229.35</v>
      </c>
      <c r="J5" s="56">
        <v>1704197.564</v>
      </c>
      <c r="K5" s="56">
        <v>144</v>
      </c>
      <c r="L5" s="56">
        <v>885699.59400000004</v>
      </c>
      <c r="M5" s="56">
        <v>803268.62</v>
      </c>
      <c r="N5" s="56">
        <v>1187.1600000000001</v>
      </c>
      <c r="O5" s="56">
        <v>13757.98</v>
      </c>
      <c r="P5" s="56">
        <v>284.20999999999998</v>
      </c>
      <c r="Q5" s="32">
        <f t="shared" si="0"/>
        <v>0.52049991387062045</v>
      </c>
      <c r="R5" s="32">
        <f t="shared" si="1"/>
        <v>0.47950008612937955</v>
      </c>
    </row>
    <row r="6" spans="1:18" ht="19.95" customHeight="1" x14ac:dyDescent="0.3">
      <c r="A6" s="65">
        <v>42644</v>
      </c>
      <c r="B6" s="56">
        <v>88796.25</v>
      </c>
      <c r="C6" s="56">
        <v>114093</v>
      </c>
      <c r="D6" s="56">
        <v>32711.75</v>
      </c>
      <c r="E6" s="56">
        <v>2966.25</v>
      </c>
      <c r="F6" s="56">
        <v>238567.25</v>
      </c>
      <c r="G6" s="56">
        <v>134344</v>
      </c>
      <c r="H6" s="56">
        <v>1865245.635</v>
      </c>
      <c r="I6" s="56">
        <v>13776.6</v>
      </c>
      <c r="J6" s="56">
        <v>1879022.2350000001</v>
      </c>
      <c r="K6" s="56">
        <v>155</v>
      </c>
      <c r="L6" s="56">
        <v>969860.54</v>
      </c>
      <c r="M6" s="56">
        <v>895385.09499999997</v>
      </c>
      <c r="N6" s="56">
        <v>1588.63</v>
      </c>
      <c r="O6" s="56">
        <v>10731.97</v>
      </c>
      <c r="P6" s="56">
        <v>1456</v>
      </c>
      <c r="Q6" s="32">
        <f t="shared" si="0"/>
        <v>0.51739808263009168</v>
      </c>
      <c r="R6" s="32">
        <f t="shared" si="1"/>
        <v>0.48260191736990837</v>
      </c>
    </row>
    <row r="7" spans="1:18" ht="19.95" customHeight="1" x14ac:dyDescent="0.3">
      <c r="A7" s="65">
        <v>42675</v>
      </c>
      <c r="B7" s="56">
        <v>94158.5</v>
      </c>
      <c r="C7" s="56">
        <v>101860.75</v>
      </c>
      <c r="D7" s="56">
        <v>36412</v>
      </c>
      <c r="E7" s="56">
        <v>3724</v>
      </c>
      <c r="F7" s="56">
        <v>236155.25</v>
      </c>
      <c r="G7" s="56">
        <v>133214</v>
      </c>
      <c r="H7" s="56">
        <v>1904535.966</v>
      </c>
      <c r="I7" s="56">
        <v>18757</v>
      </c>
      <c r="J7" s="56">
        <v>1923292.966</v>
      </c>
      <c r="K7" s="56">
        <v>151</v>
      </c>
      <c r="L7" s="56">
        <v>1057442.8859999999</v>
      </c>
      <c r="M7" s="56">
        <v>847093.08</v>
      </c>
      <c r="N7" s="56">
        <v>2251</v>
      </c>
      <c r="O7" s="56">
        <v>15164</v>
      </c>
      <c r="P7" s="56">
        <v>1342</v>
      </c>
      <c r="Q7" s="32">
        <f t="shared" si="0"/>
        <v>0.55136364285372719</v>
      </c>
      <c r="R7" s="32">
        <f t="shared" si="1"/>
        <v>0.44863635714627276</v>
      </c>
    </row>
    <row r="8" spans="1:18" ht="19.95" customHeight="1" x14ac:dyDescent="0.3">
      <c r="A8" s="65">
        <v>42705</v>
      </c>
      <c r="B8" s="56">
        <v>86917</v>
      </c>
      <c r="C8" s="56">
        <v>97712.25</v>
      </c>
      <c r="D8" s="56">
        <v>39193.75</v>
      </c>
      <c r="E8" s="56">
        <v>5801.25</v>
      </c>
      <c r="F8" s="56">
        <v>229624.25</v>
      </c>
      <c r="G8" s="56">
        <v>130173</v>
      </c>
      <c r="H8" s="56">
        <v>1802897.59</v>
      </c>
      <c r="I8" s="56">
        <v>18842.400000000001</v>
      </c>
      <c r="J8" s="56">
        <v>1821739.99</v>
      </c>
      <c r="K8" s="56">
        <v>153</v>
      </c>
      <c r="L8" s="56">
        <v>960082.03099999996</v>
      </c>
      <c r="M8" s="56">
        <v>842815.55900000001</v>
      </c>
      <c r="N8" s="56">
        <v>1768.94</v>
      </c>
      <c r="O8" s="56">
        <v>16546.02</v>
      </c>
      <c r="P8" s="56">
        <v>527.44000000000005</v>
      </c>
      <c r="Q8" s="32">
        <f t="shared" si="0"/>
        <v>0.52813768003081241</v>
      </c>
      <c r="R8" s="32">
        <f t="shared" si="1"/>
        <v>0.47186231996918765</v>
      </c>
    </row>
    <row r="9" spans="1:18" ht="19.95" customHeight="1" x14ac:dyDescent="0.3">
      <c r="A9" s="65">
        <v>42736</v>
      </c>
      <c r="B9" s="56">
        <v>89766.5</v>
      </c>
      <c r="C9" s="56">
        <v>101301.5</v>
      </c>
      <c r="D9" s="56">
        <v>31465.5</v>
      </c>
      <c r="E9" s="56">
        <v>5982.5</v>
      </c>
      <c r="F9" s="56">
        <v>228516</v>
      </c>
      <c r="G9" s="56">
        <v>128420</v>
      </c>
      <c r="H9" s="56">
        <v>1841619.4369999999</v>
      </c>
      <c r="I9" s="56">
        <v>16126.28</v>
      </c>
      <c r="J9" s="56">
        <v>1857745.7169999999</v>
      </c>
      <c r="K9" s="56">
        <v>147</v>
      </c>
      <c r="L9" s="56">
        <v>1000124.749</v>
      </c>
      <c r="M9" s="56">
        <v>841494.68799999997</v>
      </c>
      <c r="N9" s="56">
        <v>1418.37</v>
      </c>
      <c r="O9" s="56">
        <v>14707.91</v>
      </c>
      <c r="P9" s="56">
        <v>0</v>
      </c>
      <c r="Q9" s="32">
        <f t="shared" si="0"/>
        <v>0.53911744208855039</v>
      </c>
      <c r="R9" s="32">
        <f t="shared" si="1"/>
        <v>0.46088255791144961</v>
      </c>
    </row>
    <row r="10" spans="1:18" ht="19.95" customHeight="1" x14ac:dyDescent="0.3">
      <c r="A10" s="65">
        <v>42767</v>
      </c>
      <c r="B10" s="56">
        <v>85826.5</v>
      </c>
      <c r="C10" s="56">
        <v>96921.25</v>
      </c>
      <c r="D10" s="56">
        <v>30437</v>
      </c>
      <c r="E10" s="56">
        <v>7190.75</v>
      </c>
      <c r="F10" s="56">
        <v>220375.5</v>
      </c>
      <c r="G10" s="56">
        <v>124607</v>
      </c>
      <c r="H10" s="56">
        <v>1755540.098</v>
      </c>
      <c r="I10" s="56">
        <v>12143.55</v>
      </c>
      <c r="J10" s="56">
        <v>1767683.648</v>
      </c>
      <c r="K10" s="56">
        <v>138</v>
      </c>
      <c r="L10" s="56">
        <v>940111.53</v>
      </c>
      <c r="M10" s="56">
        <v>815428.56799999997</v>
      </c>
      <c r="N10" s="56">
        <v>2582.5500000000002</v>
      </c>
      <c r="O10" s="56">
        <v>9561</v>
      </c>
      <c r="P10" s="56">
        <v>0</v>
      </c>
      <c r="Q10" s="32">
        <f t="shared" si="0"/>
        <v>0.53329343237778259</v>
      </c>
      <c r="R10" s="32">
        <f t="shared" si="1"/>
        <v>0.46670656762221741</v>
      </c>
    </row>
    <row r="11" spans="1:18" ht="19.95" customHeight="1" x14ac:dyDescent="0.3">
      <c r="A11" s="65">
        <v>42795</v>
      </c>
      <c r="B11" s="56">
        <v>92384</v>
      </c>
      <c r="C11" s="56">
        <v>99664.75</v>
      </c>
      <c r="D11" s="56">
        <v>32487.75</v>
      </c>
      <c r="E11" s="56">
        <v>7611.75</v>
      </c>
      <c r="F11" s="56">
        <v>232148.25</v>
      </c>
      <c r="G11" s="56">
        <v>131800</v>
      </c>
      <c r="H11" s="56">
        <v>1864590.851</v>
      </c>
      <c r="I11" s="56">
        <v>15647.78</v>
      </c>
      <c r="J11" s="56">
        <v>1880238.6310000001</v>
      </c>
      <c r="K11" s="56">
        <v>146</v>
      </c>
      <c r="L11" s="56">
        <v>993142.60699999996</v>
      </c>
      <c r="M11" s="56">
        <v>871448.24399999995</v>
      </c>
      <c r="N11" s="56">
        <v>1575.18</v>
      </c>
      <c r="O11" s="56">
        <v>14072.6</v>
      </c>
      <c r="P11" s="56">
        <v>0</v>
      </c>
      <c r="Q11" s="32">
        <f t="shared" si="0"/>
        <v>0.52903805431918083</v>
      </c>
      <c r="R11" s="32">
        <f t="shared" si="1"/>
        <v>0.47096194568081928</v>
      </c>
    </row>
    <row r="12" spans="1:18" ht="19.95" customHeight="1" x14ac:dyDescent="0.3">
      <c r="A12" s="65">
        <v>42826</v>
      </c>
      <c r="B12" s="56">
        <v>85623</v>
      </c>
      <c r="C12" s="56">
        <v>101113.75</v>
      </c>
      <c r="D12" s="56">
        <v>34927.25</v>
      </c>
      <c r="E12" s="56">
        <v>3532.25</v>
      </c>
      <c r="F12" s="56">
        <v>225196.25</v>
      </c>
      <c r="G12" s="56">
        <v>128321</v>
      </c>
      <c r="H12" s="56">
        <v>1826785.598</v>
      </c>
      <c r="I12" s="56">
        <v>17533.34</v>
      </c>
      <c r="J12" s="56">
        <v>1844318.9380000001</v>
      </c>
      <c r="K12" s="56">
        <v>157</v>
      </c>
      <c r="L12" s="56">
        <v>936610.72499999998</v>
      </c>
      <c r="M12" s="56">
        <v>890174.87300000002</v>
      </c>
      <c r="N12" s="56">
        <v>2576</v>
      </c>
      <c r="O12" s="56">
        <v>14957.34</v>
      </c>
      <c r="P12" s="56">
        <v>0</v>
      </c>
      <c r="Q12" s="32">
        <f t="shared" si="0"/>
        <v>0.50923227303541352</v>
      </c>
      <c r="R12" s="32">
        <f t="shared" si="1"/>
        <v>0.49076772696458637</v>
      </c>
    </row>
    <row r="13" spans="1:18" ht="19.95" customHeight="1" x14ac:dyDescent="0.3">
      <c r="A13" s="65">
        <v>42856</v>
      </c>
      <c r="B13" s="56">
        <v>85824</v>
      </c>
      <c r="C13" s="56">
        <v>100593.5</v>
      </c>
      <c r="D13" s="56">
        <v>56015.75</v>
      </c>
      <c r="E13" s="56">
        <v>4438</v>
      </c>
      <c r="F13" s="56">
        <v>246871.25</v>
      </c>
      <c r="G13" s="56">
        <v>141218</v>
      </c>
      <c r="H13" s="56">
        <v>1800710.669</v>
      </c>
      <c r="I13" s="56">
        <v>14056</v>
      </c>
      <c r="J13" s="56">
        <v>1814766.669</v>
      </c>
      <c r="K13" s="56">
        <v>143</v>
      </c>
      <c r="L13" s="56">
        <v>926076.85699999996</v>
      </c>
      <c r="M13" s="56">
        <v>874633.81200000003</v>
      </c>
      <c r="N13" s="56">
        <v>1639</v>
      </c>
      <c r="O13" s="56">
        <v>12417</v>
      </c>
      <c r="P13" s="56">
        <v>0</v>
      </c>
      <c r="Q13" s="32">
        <f t="shared" si="0"/>
        <v>0.51120393207971138</v>
      </c>
      <c r="R13" s="32">
        <f t="shared" si="1"/>
        <v>0.48879606792028868</v>
      </c>
    </row>
    <row r="14" spans="1:18" ht="19.95" customHeight="1" x14ac:dyDescent="0.3">
      <c r="A14" s="65">
        <v>42887</v>
      </c>
      <c r="B14" s="56">
        <v>81533.75</v>
      </c>
      <c r="C14" s="56">
        <v>103006</v>
      </c>
      <c r="D14" s="56">
        <v>44037</v>
      </c>
      <c r="E14" s="56">
        <v>3098</v>
      </c>
      <c r="F14" s="56">
        <v>231674.75</v>
      </c>
      <c r="G14" s="56">
        <v>132764</v>
      </c>
      <c r="H14" s="56">
        <v>1753185.041</v>
      </c>
      <c r="I14" s="56">
        <v>14049.97</v>
      </c>
      <c r="J14" s="56">
        <v>1767235.0109999999</v>
      </c>
      <c r="K14" s="56">
        <v>142</v>
      </c>
      <c r="L14" s="56">
        <v>873812.46699999995</v>
      </c>
      <c r="M14" s="56">
        <v>879372.57400000002</v>
      </c>
      <c r="N14" s="56">
        <v>1017</v>
      </c>
      <c r="O14" s="56">
        <v>12988.25</v>
      </c>
      <c r="P14" s="56">
        <v>44.72</v>
      </c>
      <c r="Q14" s="32">
        <f t="shared" si="0"/>
        <v>0.49503976535824007</v>
      </c>
      <c r="R14" s="32">
        <f t="shared" si="1"/>
        <v>0.50496023464175999</v>
      </c>
    </row>
    <row r="15" spans="1:18" ht="19.95" customHeight="1" x14ac:dyDescent="0.3">
      <c r="A15" s="65">
        <v>42917</v>
      </c>
      <c r="B15" s="56">
        <v>75702.75</v>
      </c>
      <c r="C15" s="56">
        <v>109215.25</v>
      </c>
      <c r="D15" s="56">
        <v>46854.75</v>
      </c>
      <c r="E15" s="56">
        <v>2457.25</v>
      </c>
      <c r="F15" s="56">
        <v>234230</v>
      </c>
      <c r="G15" s="56">
        <v>134104</v>
      </c>
      <c r="H15" s="56">
        <v>1728266.247</v>
      </c>
      <c r="I15" s="56">
        <v>13293.96</v>
      </c>
      <c r="J15" s="56">
        <v>1741560.2069999999</v>
      </c>
      <c r="K15" s="56">
        <v>148</v>
      </c>
      <c r="L15" s="56">
        <v>810212.74100000004</v>
      </c>
      <c r="M15" s="56">
        <v>918053.50600000005</v>
      </c>
      <c r="N15" s="56">
        <v>1491.69</v>
      </c>
      <c r="O15" s="56">
        <v>11802.27</v>
      </c>
      <c r="P15" s="56">
        <v>0</v>
      </c>
      <c r="Q15" s="32">
        <f t="shared" si="0"/>
        <v>0.46607888015438564</v>
      </c>
      <c r="R15" s="32">
        <f t="shared" si="1"/>
        <v>0.53392111984561441</v>
      </c>
    </row>
    <row r="16" spans="1:18" ht="19.95" customHeight="1" x14ac:dyDescent="0.3">
      <c r="A16" s="65">
        <v>42948</v>
      </c>
      <c r="B16" s="56">
        <v>75430</v>
      </c>
      <c r="C16" s="56">
        <v>113187.75</v>
      </c>
      <c r="D16" s="56">
        <v>50063.75</v>
      </c>
      <c r="E16" s="56">
        <v>1923</v>
      </c>
      <c r="F16" s="56">
        <v>240604.5</v>
      </c>
      <c r="G16" s="56">
        <v>136826</v>
      </c>
      <c r="H16" s="56">
        <v>1728834.7009999999</v>
      </c>
      <c r="I16" s="56">
        <v>16816.88</v>
      </c>
      <c r="J16" s="56">
        <v>1745651.581</v>
      </c>
      <c r="K16" s="56">
        <v>149</v>
      </c>
      <c r="L16" s="56">
        <v>798838.88500000001</v>
      </c>
      <c r="M16" s="56">
        <v>929995.81599999999</v>
      </c>
      <c r="N16" s="56">
        <v>2327</v>
      </c>
      <c r="O16" s="56">
        <v>14489.88</v>
      </c>
      <c r="P16" s="56">
        <v>0</v>
      </c>
      <c r="Q16" s="32">
        <f t="shared" si="0"/>
        <v>0.45894947979312722</v>
      </c>
      <c r="R16" s="32">
        <f t="shared" si="1"/>
        <v>0.54105052020687294</v>
      </c>
    </row>
    <row r="17" spans="1:18" ht="19.95" customHeight="1" x14ac:dyDescent="0.3">
      <c r="A17" s="65">
        <v>42979</v>
      </c>
      <c r="B17" s="56">
        <v>76794.25</v>
      </c>
      <c r="C17" s="56">
        <v>109716</v>
      </c>
      <c r="D17" s="56">
        <v>49844.25</v>
      </c>
      <c r="E17" s="56">
        <v>1461</v>
      </c>
      <c r="F17" s="56">
        <v>237815.5</v>
      </c>
      <c r="G17" s="56">
        <v>135042</v>
      </c>
      <c r="H17" s="56">
        <v>1726496.3089999999</v>
      </c>
      <c r="I17" s="56">
        <v>12189</v>
      </c>
      <c r="J17" s="56">
        <v>1738685.3089999999</v>
      </c>
      <c r="K17" s="56">
        <v>139</v>
      </c>
      <c r="L17" s="56">
        <v>818034.46200000006</v>
      </c>
      <c r="M17" s="56">
        <v>908461.84699999995</v>
      </c>
      <c r="N17" s="56">
        <v>2093</v>
      </c>
      <c r="O17" s="56">
        <v>9534</v>
      </c>
      <c r="P17" s="56">
        <v>562</v>
      </c>
      <c r="Q17" s="32">
        <f t="shared" si="0"/>
        <v>0.47184653571664409</v>
      </c>
      <c r="R17" s="32">
        <f t="shared" si="1"/>
        <v>0.52815346428335597</v>
      </c>
    </row>
    <row r="18" spans="1:18" ht="19.95" customHeight="1" x14ac:dyDescent="0.3">
      <c r="A18" s="65">
        <v>43009</v>
      </c>
      <c r="B18" s="56">
        <v>87749.75</v>
      </c>
      <c r="C18" s="56">
        <v>125075.25</v>
      </c>
      <c r="D18" s="56">
        <v>51182.5</v>
      </c>
      <c r="E18" s="56">
        <v>1482.25</v>
      </c>
      <c r="F18" s="56">
        <v>265489.75</v>
      </c>
      <c r="G18" s="56">
        <v>149595</v>
      </c>
      <c r="H18" s="56">
        <v>1957806.047</v>
      </c>
      <c r="I18" s="56">
        <v>15395.77</v>
      </c>
      <c r="J18" s="56">
        <v>1973201.817</v>
      </c>
      <c r="K18" s="56">
        <v>153</v>
      </c>
      <c r="L18" s="56">
        <v>965887.91799999995</v>
      </c>
      <c r="M18" s="56">
        <v>991918.12899999996</v>
      </c>
      <c r="N18" s="56">
        <v>2305.5100000000002</v>
      </c>
      <c r="O18" s="56">
        <v>12956.77</v>
      </c>
      <c r="P18" s="56">
        <v>133.49</v>
      </c>
      <c r="Q18" s="32">
        <f t="shared" si="0"/>
        <v>0.49070446002856549</v>
      </c>
      <c r="R18" s="32">
        <f t="shared" si="1"/>
        <v>0.50929553997143462</v>
      </c>
    </row>
    <row r="19" spans="1:18" ht="19.95" customHeight="1" x14ac:dyDescent="0.3">
      <c r="A19" s="65">
        <v>43040</v>
      </c>
      <c r="B19" s="56">
        <v>87695</v>
      </c>
      <c r="C19" s="56">
        <v>110672.75</v>
      </c>
      <c r="D19" s="56">
        <v>40057.25</v>
      </c>
      <c r="E19" s="56">
        <v>2145</v>
      </c>
      <c r="F19" s="56">
        <v>240570</v>
      </c>
      <c r="G19" s="56">
        <v>135469</v>
      </c>
      <c r="H19" s="56">
        <v>1903358.4080000001</v>
      </c>
      <c r="I19" s="56">
        <v>19974.95</v>
      </c>
      <c r="J19" s="56">
        <v>1923333.358</v>
      </c>
      <c r="K19" s="56">
        <v>137</v>
      </c>
      <c r="L19" s="56">
        <v>977509.24800000002</v>
      </c>
      <c r="M19" s="56">
        <v>925849.16</v>
      </c>
      <c r="N19" s="56">
        <v>2161.77</v>
      </c>
      <c r="O19" s="56">
        <v>17813.18</v>
      </c>
      <c r="P19" s="56">
        <v>0</v>
      </c>
      <c r="Q19" s="32">
        <f t="shared" si="0"/>
        <v>0.50936100802552609</v>
      </c>
      <c r="R19" s="32">
        <f t="shared" si="1"/>
        <v>0.49063899197447397</v>
      </c>
    </row>
    <row r="20" spans="1:18" ht="19.95" customHeight="1" x14ac:dyDescent="0.3">
      <c r="A20" s="65">
        <v>43070</v>
      </c>
      <c r="B20" s="56">
        <v>90240.75</v>
      </c>
      <c r="C20" s="56">
        <v>105866.75</v>
      </c>
      <c r="D20" s="56">
        <v>39364</v>
      </c>
      <c r="E20" s="56">
        <v>2053</v>
      </c>
      <c r="F20" s="56">
        <v>237524.5</v>
      </c>
      <c r="G20" s="56">
        <v>134594</v>
      </c>
      <c r="H20" s="56">
        <v>1897400.429</v>
      </c>
      <c r="I20" s="56">
        <v>19896.95</v>
      </c>
      <c r="J20" s="56">
        <v>1917297.379</v>
      </c>
      <c r="K20" s="56">
        <v>147</v>
      </c>
      <c r="L20" s="56">
        <v>1010401.013</v>
      </c>
      <c r="M20" s="56">
        <v>886999.41599999997</v>
      </c>
      <c r="N20" s="56">
        <v>2604</v>
      </c>
      <c r="O20" s="56">
        <v>17292.95</v>
      </c>
      <c r="P20" s="56">
        <v>0</v>
      </c>
      <c r="Q20" s="32">
        <f t="shared" si="0"/>
        <v>0.52835049173662907</v>
      </c>
      <c r="R20" s="32">
        <f t="shared" si="1"/>
        <v>0.47164950826337093</v>
      </c>
    </row>
    <row r="21" spans="1:18" ht="19.95" customHeight="1" x14ac:dyDescent="0.3">
      <c r="A21" s="65">
        <v>43101</v>
      </c>
      <c r="B21" s="56">
        <v>76293.5</v>
      </c>
      <c r="C21" s="56">
        <v>104149.75</v>
      </c>
      <c r="D21" s="56">
        <v>37882.5</v>
      </c>
      <c r="E21" s="56">
        <v>2208</v>
      </c>
      <c r="F21" s="56">
        <v>220533.75</v>
      </c>
      <c r="G21" s="56">
        <v>125369</v>
      </c>
      <c r="H21" s="56">
        <v>1711427.933</v>
      </c>
      <c r="I21" s="56">
        <v>17505.650000000001</v>
      </c>
      <c r="J21" s="56">
        <v>1728933.5830000001</v>
      </c>
      <c r="K21" s="56">
        <v>137</v>
      </c>
      <c r="L21" s="56">
        <v>844303.64599999995</v>
      </c>
      <c r="M21" s="56">
        <v>867124.28700000001</v>
      </c>
      <c r="N21" s="56">
        <v>4000</v>
      </c>
      <c r="O21" s="56">
        <v>13505.65</v>
      </c>
      <c r="P21" s="56">
        <v>0</v>
      </c>
      <c r="Q21" s="32">
        <f t="shared" si="0"/>
        <v>0.49065137859607416</v>
      </c>
      <c r="R21" s="32">
        <f t="shared" si="1"/>
        <v>0.50934862140392589</v>
      </c>
    </row>
    <row r="22" spans="1:18" ht="19.95" customHeight="1" x14ac:dyDescent="0.3">
      <c r="A22" s="65">
        <v>43132</v>
      </c>
      <c r="B22" s="56">
        <v>82103.75</v>
      </c>
      <c r="C22" s="56">
        <v>100367.75</v>
      </c>
      <c r="D22" s="56">
        <v>34156</v>
      </c>
      <c r="E22" s="56">
        <v>2099</v>
      </c>
      <c r="F22" s="56">
        <v>218726.5</v>
      </c>
      <c r="G22" s="56">
        <v>122919</v>
      </c>
      <c r="H22" s="56">
        <v>1726998.129</v>
      </c>
      <c r="I22" s="56">
        <v>13526.62</v>
      </c>
      <c r="J22" s="56">
        <v>1740524.7490000001</v>
      </c>
      <c r="K22" s="56">
        <v>131</v>
      </c>
      <c r="L22" s="56">
        <v>909753.25399999996</v>
      </c>
      <c r="M22" s="56">
        <v>817244.875</v>
      </c>
      <c r="N22" s="56">
        <v>2416</v>
      </c>
      <c r="O22" s="56">
        <v>11110.62</v>
      </c>
      <c r="P22" s="56">
        <v>0</v>
      </c>
      <c r="Q22" s="32">
        <f t="shared" si="0"/>
        <v>0.52407715232091767</v>
      </c>
      <c r="R22" s="32">
        <f t="shared" si="1"/>
        <v>0.47592284767908233</v>
      </c>
    </row>
    <row r="23" spans="1:18" ht="19.95" customHeight="1" x14ac:dyDescent="0.3">
      <c r="A23" s="65">
        <v>43160</v>
      </c>
      <c r="B23" s="56">
        <v>98648.25</v>
      </c>
      <c r="C23" s="56">
        <v>113122.5</v>
      </c>
      <c r="D23" s="56">
        <v>38151.5</v>
      </c>
      <c r="E23" s="56">
        <v>2308</v>
      </c>
      <c r="F23" s="56">
        <v>252230.25</v>
      </c>
      <c r="G23" s="56">
        <v>142869</v>
      </c>
      <c r="H23" s="56">
        <v>2071719.4509999999</v>
      </c>
      <c r="I23" s="56">
        <v>19355</v>
      </c>
      <c r="J23" s="56">
        <v>2091074.4509999999</v>
      </c>
      <c r="K23" s="56">
        <v>147</v>
      </c>
      <c r="L23" s="56">
        <v>1104448.5079999999</v>
      </c>
      <c r="M23" s="56">
        <v>967270.94299999997</v>
      </c>
      <c r="N23" s="56">
        <v>3283</v>
      </c>
      <c r="O23" s="56">
        <v>16072</v>
      </c>
      <c r="P23" s="56">
        <v>0</v>
      </c>
      <c r="Q23" s="32">
        <f t="shared" si="0"/>
        <v>0.52974273941812888</v>
      </c>
      <c r="R23" s="32">
        <f t="shared" si="1"/>
        <v>0.47025726058187106</v>
      </c>
    </row>
    <row r="24" spans="1:18" ht="19.95" customHeight="1" x14ac:dyDescent="0.3">
      <c r="A24" s="65">
        <v>43191</v>
      </c>
      <c r="B24" s="56">
        <v>86251.25</v>
      </c>
      <c r="C24" s="56">
        <v>97606.75</v>
      </c>
      <c r="D24" s="56">
        <v>33311</v>
      </c>
      <c r="E24" s="56">
        <v>2112</v>
      </c>
      <c r="F24" s="56">
        <v>219281</v>
      </c>
      <c r="G24" s="56">
        <v>124936</v>
      </c>
      <c r="H24" s="56">
        <v>1817561.298</v>
      </c>
      <c r="I24" s="56">
        <v>12501.17</v>
      </c>
      <c r="J24" s="56">
        <v>1830062.4680000001</v>
      </c>
      <c r="K24" s="56">
        <v>143</v>
      </c>
      <c r="L24" s="56">
        <v>949522.32499999995</v>
      </c>
      <c r="M24" s="56">
        <v>868038.973</v>
      </c>
      <c r="N24" s="56">
        <v>1874.25</v>
      </c>
      <c r="O24" s="56">
        <v>10607.92</v>
      </c>
      <c r="P24" s="56">
        <v>19</v>
      </c>
      <c r="Q24" s="32">
        <f t="shared" si="0"/>
        <v>0.51987649016870241</v>
      </c>
      <c r="R24" s="32">
        <f t="shared" si="1"/>
        <v>0.4801235098312977</v>
      </c>
    </row>
    <row r="25" spans="1:18" ht="19.95" customHeight="1" x14ac:dyDescent="0.3">
      <c r="A25" s="65">
        <v>43221</v>
      </c>
      <c r="B25" s="56">
        <v>85157.25</v>
      </c>
      <c r="C25" s="56">
        <v>108592.25</v>
      </c>
      <c r="D25" s="56">
        <v>40552</v>
      </c>
      <c r="E25" s="56">
        <v>2589</v>
      </c>
      <c r="F25" s="56">
        <v>236890.5</v>
      </c>
      <c r="G25" s="56">
        <v>134802</v>
      </c>
      <c r="H25" s="56">
        <v>1870938.1089999999</v>
      </c>
      <c r="I25" s="56">
        <v>20161.439999999999</v>
      </c>
      <c r="J25" s="56">
        <v>1891099.5490000001</v>
      </c>
      <c r="K25" s="56">
        <v>142</v>
      </c>
      <c r="L25" s="56">
        <v>926553.23</v>
      </c>
      <c r="M25" s="56">
        <v>944384.87899999996</v>
      </c>
      <c r="N25" s="56">
        <v>2526</v>
      </c>
      <c r="O25" s="56">
        <v>17635.439999999999</v>
      </c>
      <c r="P25" s="56">
        <v>0</v>
      </c>
      <c r="Q25" s="32">
        <f t="shared" si="0"/>
        <v>0.49129049313733408</v>
      </c>
      <c r="R25" s="32">
        <f t="shared" si="1"/>
        <v>0.50870950686266592</v>
      </c>
    </row>
    <row r="26" spans="1:18" ht="19.95" customHeight="1" x14ac:dyDescent="0.3">
      <c r="A26" s="65">
        <v>43252</v>
      </c>
      <c r="B26" s="56">
        <v>80595.5</v>
      </c>
      <c r="C26" s="56">
        <v>105955</v>
      </c>
      <c r="D26" s="56">
        <v>35615</v>
      </c>
      <c r="E26" s="56">
        <v>1674</v>
      </c>
      <c r="F26" s="56">
        <v>223839.5</v>
      </c>
      <c r="G26" s="56">
        <v>127265</v>
      </c>
      <c r="H26" s="56">
        <v>1770196.7479999999</v>
      </c>
      <c r="I26" s="56">
        <v>15868.72</v>
      </c>
      <c r="J26" s="56">
        <v>1786065.4680000001</v>
      </c>
      <c r="K26" s="56">
        <v>131</v>
      </c>
      <c r="L26" s="56">
        <v>865479.69400000002</v>
      </c>
      <c r="M26" s="56">
        <v>904717.054</v>
      </c>
      <c r="N26" s="56">
        <v>2186</v>
      </c>
      <c r="O26" s="56">
        <v>13682.72</v>
      </c>
      <c r="P26" s="56">
        <v>0</v>
      </c>
      <c r="Q26" s="32">
        <f t="shared" si="0"/>
        <v>0.48579725074221075</v>
      </c>
      <c r="R26" s="32">
        <f t="shared" si="1"/>
        <v>0.51420274925778919</v>
      </c>
    </row>
    <row r="27" spans="1:18" ht="19.95" customHeight="1" x14ac:dyDescent="0.3">
      <c r="A27" s="65">
        <v>43282</v>
      </c>
      <c r="B27" s="56">
        <v>82853</v>
      </c>
      <c r="C27" s="56">
        <v>120132</v>
      </c>
      <c r="D27" s="56">
        <v>48182</v>
      </c>
      <c r="E27" s="56">
        <v>1512</v>
      </c>
      <c r="F27" s="56">
        <v>252679</v>
      </c>
      <c r="G27" s="56">
        <v>143531</v>
      </c>
      <c r="H27" s="56">
        <v>1906019.8489999999</v>
      </c>
      <c r="I27" s="56">
        <v>17835.39</v>
      </c>
      <c r="J27" s="56">
        <v>1923855.2390000001</v>
      </c>
      <c r="K27" s="56">
        <v>142</v>
      </c>
      <c r="L27" s="56">
        <v>892714.85499999998</v>
      </c>
      <c r="M27" s="56">
        <v>1013304.9939999999</v>
      </c>
      <c r="N27" s="56">
        <v>3392.51</v>
      </c>
      <c r="O27" s="56">
        <v>14442.88</v>
      </c>
      <c r="P27" s="56">
        <v>0</v>
      </c>
      <c r="Q27" s="32">
        <f>(L27+N27)/SUM(L27:O27)</f>
        <v>0.46578731436456072</v>
      </c>
      <c r="R27" s="32">
        <f t="shared" ref="R27" si="2">(M27+O27)/SUM(L27:O27)</f>
        <v>0.53421268563543933</v>
      </c>
    </row>
    <row r="28" spans="1:18" ht="19.95" customHeight="1" x14ac:dyDescent="0.3">
      <c r="A28" s="65">
        <v>43313</v>
      </c>
      <c r="B28" s="56">
        <v>83512.25</v>
      </c>
      <c r="C28" s="56">
        <v>117041.5</v>
      </c>
      <c r="D28" s="56">
        <v>56726.75</v>
      </c>
      <c r="E28" s="56">
        <v>1540</v>
      </c>
      <c r="F28" s="56">
        <v>258820.5</v>
      </c>
      <c r="G28" s="56">
        <v>146726</v>
      </c>
      <c r="H28" s="56">
        <v>1844204.2</v>
      </c>
      <c r="I28" s="56">
        <v>19001.21</v>
      </c>
      <c r="J28" s="56">
        <v>1863205.41</v>
      </c>
      <c r="K28" s="56">
        <v>149</v>
      </c>
      <c r="L28" s="56">
        <v>880288.25699999998</v>
      </c>
      <c r="M28" s="56">
        <v>963915.94299999997</v>
      </c>
      <c r="N28" s="56">
        <v>3477.13</v>
      </c>
      <c r="O28" s="56">
        <v>15524.08</v>
      </c>
      <c r="P28" s="56">
        <v>0</v>
      </c>
      <c r="Q28" s="32">
        <f>(L28+N28)/SUM(L28:O28)</f>
        <v>0.47432525810452647</v>
      </c>
      <c r="R28" s="32">
        <f t="shared" ref="R28" si="3">(M28+O28)/SUM(L28:O28)</f>
        <v>0.52567474189547359</v>
      </c>
    </row>
    <row r="29" spans="1:18" ht="19.95" customHeight="1" x14ac:dyDescent="0.3">
      <c r="A29" s="65">
        <v>43344</v>
      </c>
      <c r="B29" s="56">
        <v>65587.75</v>
      </c>
      <c r="C29" s="56">
        <v>108980.5</v>
      </c>
      <c r="D29" s="56">
        <v>44970.25</v>
      </c>
      <c r="E29" s="56">
        <v>1816.25</v>
      </c>
      <c r="F29" s="56">
        <v>221354.75</v>
      </c>
      <c r="G29" s="56">
        <v>124736</v>
      </c>
      <c r="H29" s="56">
        <v>1573743.9909999999</v>
      </c>
      <c r="I29" s="56">
        <v>12031.94</v>
      </c>
      <c r="J29" s="56">
        <v>1585775.9310000001</v>
      </c>
      <c r="K29" s="56">
        <v>128</v>
      </c>
      <c r="L29" s="56">
        <v>694834.89500000002</v>
      </c>
      <c r="M29" s="56">
        <v>878909.09600000002</v>
      </c>
      <c r="N29" s="56">
        <v>3425.02</v>
      </c>
      <c r="O29" s="56">
        <v>8606.92</v>
      </c>
      <c r="P29" s="56">
        <v>0</v>
      </c>
      <c r="Q29" s="32">
        <f t="shared" ref="Q29:Q30" si="4">(L29+N29)/SUM(L29:O29)</f>
        <v>0.44032697265096787</v>
      </c>
      <c r="R29" s="32">
        <f t="shared" ref="R29:R30" si="5">(M29+O29)/SUM(L29:O29)</f>
        <v>0.55967302734903224</v>
      </c>
    </row>
    <row r="30" spans="1:18" ht="19.95" customHeight="1" x14ac:dyDescent="0.3">
      <c r="A30" s="65">
        <v>43374</v>
      </c>
      <c r="B30" s="56">
        <v>83576.75</v>
      </c>
      <c r="C30" s="56">
        <v>127676.5</v>
      </c>
      <c r="D30" s="56">
        <v>58615.75</v>
      </c>
      <c r="E30" s="56">
        <v>669</v>
      </c>
      <c r="F30" s="56">
        <v>270538</v>
      </c>
      <c r="G30" s="56">
        <v>150931</v>
      </c>
      <c r="H30" s="56">
        <v>1931560.4380000001</v>
      </c>
      <c r="I30" s="56">
        <v>11738.25</v>
      </c>
      <c r="J30" s="56">
        <v>1943298.6880000001</v>
      </c>
      <c r="K30" s="56">
        <v>142</v>
      </c>
      <c r="L30" s="56">
        <v>920857.522</v>
      </c>
      <c r="M30" s="56">
        <v>1010702.916</v>
      </c>
      <c r="N30" s="56">
        <v>2871</v>
      </c>
      <c r="O30" s="56">
        <v>8867.25</v>
      </c>
      <c r="P30" s="56">
        <v>0</v>
      </c>
      <c r="Q30" s="32">
        <f t="shared" si="4"/>
        <v>0.47534047529805151</v>
      </c>
      <c r="R30" s="32">
        <f t="shared" si="5"/>
        <v>0.52465952470194843</v>
      </c>
    </row>
    <row r="31" spans="1:18" ht="19.95" customHeight="1" x14ac:dyDescent="0.3">
      <c r="A31" s="65">
        <v>43405</v>
      </c>
      <c r="B31" s="56">
        <v>77788.75</v>
      </c>
      <c r="C31" s="56">
        <v>112218.25</v>
      </c>
      <c r="D31" s="56">
        <v>47841</v>
      </c>
      <c r="E31" s="56">
        <v>2042</v>
      </c>
      <c r="F31" s="56">
        <v>239890</v>
      </c>
      <c r="G31" s="56">
        <v>133711</v>
      </c>
      <c r="H31" s="56">
        <v>1779030.956</v>
      </c>
      <c r="I31" s="56">
        <v>12620.18</v>
      </c>
      <c r="J31" s="56">
        <v>1791651.1359999999</v>
      </c>
      <c r="K31" s="56">
        <v>130</v>
      </c>
      <c r="L31" s="56">
        <v>872493.12399999995</v>
      </c>
      <c r="M31" s="56">
        <v>906537.83200000005</v>
      </c>
      <c r="N31" s="56">
        <v>1834.77</v>
      </c>
      <c r="O31" s="56">
        <v>10785.41</v>
      </c>
      <c r="P31" s="56">
        <v>0</v>
      </c>
      <c r="Q31" s="32">
        <f t="shared" ref="Q31" si="6">(L31+N31)/SUM(L31:O31)</f>
        <v>0.48800119422356114</v>
      </c>
      <c r="R31" s="32">
        <f t="shared" ref="R31" si="7">(M31+O31)/SUM(L31:O31)</f>
        <v>0.51199880577643886</v>
      </c>
    </row>
    <row r="32" spans="1:18" ht="19.95" customHeight="1" x14ac:dyDescent="0.3">
      <c r="A32" s="65">
        <v>43435</v>
      </c>
      <c r="B32" s="56">
        <v>75418</v>
      </c>
      <c r="C32" s="56">
        <v>111566</v>
      </c>
      <c r="D32" s="56">
        <v>52045.5</v>
      </c>
      <c r="E32" s="56">
        <v>2091</v>
      </c>
      <c r="F32" s="56">
        <v>241120.5</v>
      </c>
      <c r="G32" s="56">
        <v>135091</v>
      </c>
      <c r="H32" s="56">
        <v>1782032.4040000001</v>
      </c>
      <c r="I32" s="56">
        <v>17283.86</v>
      </c>
      <c r="J32" s="56">
        <v>1799316.264</v>
      </c>
      <c r="K32" s="56">
        <v>133</v>
      </c>
      <c r="L32" s="56">
        <v>844333.89599999995</v>
      </c>
      <c r="M32" s="56">
        <v>937698.50800000003</v>
      </c>
      <c r="N32" s="56">
        <v>4428.09</v>
      </c>
      <c r="O32" s="56">
        <v>12855.77</v>
      </c>
      <c r="P32" s="56">
        <v>0</v>
      </c>
      <c r="Q32" s="32">
        <f t="shared" ref="Q32" si="8">(L32+N32)/SUM(L32:O32)</f>
        <v>0.47171361865709222</v>
      </c>
      <c r="R32" s="32">
        <f t="shared" ref="R32" si="9">(M32+O32)/SUM(L32:O32)</f>
        <v>0.52828638134290773</v>
      </c>
    </row>
    <row r="33" spans="1:18" ht="19.95" customHeight="1" x14ac:dyDescent="0.3">
      <c r="A33" s="65">
        <v>43466</v>
      </c>
      <c r="B33" s="56">
        <v>77948.25</v>
      </c>
      <c r="C33" s="56">
        <v>109756.5</v>
      </c>
      <c r="D33" s="56">
        <v>50537.75</v>
      </c>
      <c r="E33" s="56">
        <v>1868</v>
      </c>
      <c r="F33" s="56">
        <v>240110.5</v>
      </c>
      <c r="G33" s="56">
        <v>134638</v>
      </c>
      <c r="H33" s="56">
        <v>1775644.0179999999</v>
      </c>
      <c r="I33" s="56">
        <v>15085.79</v>
      </c>
      <c r="J33" s="56">
        <v>1790729.808</v>
      </c>
      <c r="K33" s="56">
        <v>129</v>
      </c>
      <c r="L33" s="56">
        <v>859501.10199999996</v>
      </c>
      <c r="M33" s="56">
        <v>916142.91599999997</v>
      </c>
      <c r="N33" s="56">
        <v>1691.71</v>
      </c>
      <c r="O33" s="56">
        <v>13394.08</v>
      </c>
      <c r="P33" s="56">
        <v>0</v>
      </c>
      <c r="Q33" s="32">
        <f t="shared" ref="Q33" si="10">(L33+N33)/SUM(L33:O33)</f>
        <v>0.48091722612348448</v>
      </c>
      <c r="R33" s="32">
        <f t="shared" ref="R33" si="11">(M33+O33)/SUM(L33:O33)</f>
        <v>0.51908277387651547</v>
      </c>
    </row>
    <row r="34" spans="1:18" ht="19.95" customHeight="1" x14ac:dyDescent="0.3">
      <c r="A34" s="65">
        <v>43497</v>
      </c>
      <c r="B34" s="56">
        <v>76641.75</v>
      </c>
      <c r="C34" s="56">
        <v>105356.75</v>
      </c>
      <c r="D34" s="56">
        <v>44037.75</v>
      </c>
      <c r="E34" s="56">
        <v>2115</v>
      </c>
      <c r="F34" s="56">
        <v>228151.25</v>
      </c>
      <c r="G34" s="56">
        <v>127596</v>
      </c>
      <c r="H34" s="56">
        <v>1691758.4779999999</v>
      </c>
      <c r="I34" s="56">
        <v>13561.06</v>
      </c>
      <c r="J34" s="56">
        <v>1705319.5379999999</v>
      </c>
      <c r="K34" s="56">
        <v>113</v>
      </c>
      <c r="L34" s="56">
        <v>838116.28799999994</v>
      </c>
      <c r="M34" s="56">
        <v>853642.19</v>
      </c>
      <c r="N34" s="56">
        <v>1666.4</v>
      </c>
      <c r="O34" s="56">
        <v>11894.66</v>
      </c>
      <c r="P34" s="56">
        <v>0</v>
      </c>
      <c r="Q34" s="32">
        <f t="shared" ref="Q34" si="12">(L34+N34)/SUM(L34:O34)</f>
        <v>0.49244887499787743</v>
      </c>
      <c r="R34" s="32">
        <f t="shared" ref="R34" si="13">(M34+O34)/SUM(L34:O34)</f>
        <v>0.50755112500212274</v>
      </c>
    </row>
    <row r="35" spans="1:18" ht="19.95" customHeight="1" x14ac:dyDescent="0.3">
      <c r="A35" s="65">
        <v>43525</v>
      </c>
      <c r="B35" s="56">
        <v>89282</v>
      </c>
      <c r="C35" s="56">
        <v>107039.5</v>
      </c>
      <c r="D35" s="56">
        <v>41711.75</v>
      </c>
      <c r="E35" s="56">
        <v>2002</v>
      </c>
      <c r="F35" s="56">
        <v>240035.25</v>
      </c>
      <c r="G35" s="56">
        <v>135148</v>
      </c>
      <c r="H35" s="56">
        <v>1909857.273</v>
      </c>
      <c r="I35" s="56">
        <v>12673</v>
      </c>
      <c r="J35" s="56">
        <v>1922530.273</v>
      </c>
      <c r="K35" s="56">
        <v>128</v>
      </c>
      <c r="L35" s="56">
        <v>983838.66200000001</v>
      </c>
      <c r="M35" s="56">
        <v>926018.61100000003</v>
      </c>
      <c r="N35" s="56">
        <v>1965</v>
      </c>
      <c r="O35" s="56">
        <v>10708</v>
      </c>
      <c r="P35" s="56">
        <v>0</v>
      </c>
      <c r="Q35" s="32">
        <f t="shared" ref="Q35" si="14">(L35+N35)/SUM(L35:O35)</f>
        <v>0.51276366143338226</v>
      </c>
      <c r="R35" s="32">
        <f t="shared" ref="R35" si="15">(M35+O35)/SUM(L35:O35)</f>
        <v>0.48723633856661774</v>
      </c>
    </row>
    <row r="36" spans="1:18" ht="19.95" customHeight="1" x14ac:dyDescent="0.3">
      <c r="A36" s="65">
        <v>43556</v>
      </c>
      <c r="B36" s="56">
        <v>85378</v>
      </c>
      <c r="C36" s="56">
        <v>119265.75</v>
      </c>
      <c r="D36" s="56">
        <v>38579.5</v>
      </c>
      <c r="E36" s="56">
        <v>2710</v>
      </c>
      <c r="F36" s="56">
        <v>245933.25</v>
      </c>
      <c r="G36" s="56">
        <v>138996</v>
      </c>
      <c r="H36" s="56">
        <v>1969618.3370000001</v>
      </c>
      <c r="I36" s="56">
        <v>13018</v>
      </c>
      <c r="J36" s="56">
        <v>1982636.3370000001</v>
      </c>
      <c r="K36" s="56">
        <v>126</v>
      </c>
      <c r="L36" s="56">
        <v>939487.853</v>
      </c>
      <c r="M36" s="56">
        <v>1030130.4840000001</v>
      </c>
      <c r="N36" s="56">
        <v>2522</v>
      </c>
      <c r="O36" s="56">
        <v>10496</v>
      </c>
      <c r="P36" s="56">
        <v>0</v>
      </c>
      <c r="Q36" s="32">
        <f t="shared" ref="Q36" si="16">(L36+N36)/SUM(L36:O36)</f>
        <v>0.47512992444463603</v>
      </c>
      <c r="R36" s="32">
        <f t="shared" ref="R36" si="17">(M36+O36)/SUM(L36:O36)</f>
        <v>0.52487007555536391</v>
      </c>
    </row>
    <row r="37" spans="1:18" ht="19.95" customHeight="1" x14ac:dyDescent="0.3">
      <c r="A37" s="65">
        <v>43586</v>
      </c>
      <c r="B37" s="56">
        <v>88064.5</v>
      </c>
      <c r="C37" s="56">
        <v>119591.75</v>
      </c>
      <c r="D37" s="56">
        <v>51173.25</v>
      </c>
      <c r="E37" s="56">
        <v>2064</v>
      </c>
      <c r="F37" s="56">
        <v>260893.5</v>
      </c>
      <c r="G37" s="56">
        <v>146018</v>
      </c>
      <c r="H37" s="56">
        <v>1971263.2609999999</v>
      </c>
      <c r="I37" s="56">
        <v>15645</v>
      </c>
      <c r="J37" s="56">
        <v>1986908.2609999999</v>
      </c>
      <c r="K37" s="56">
        <v>127</v>
      </c>
      <c r="L37" s="56">
        <v>964796.24100000004</v>
      </c>
      <c r="M37" s="56">
        <v>1006467.02</v>
      </c>
      <c r="N37" s="56">
        <v>3467</v>
      </c>
      <c r="O37" s="56">
        <v>12079</v>
      </c>
      <c r="P37" s="56">
        <v>99</v>
      </c>
      <c r="Q37" s="32">
        <f t="shared" ref="Q37" si="18">(L37+N37)/SUM(L37:O37)</f>
        <v>0.48734584643150608</v>
      </c>
      <c r="R37" s="32">
        <f t="shared" ref="R37" si="19">(M37+O37)/SUM(L37:O37)</f>
        <v>0.51265415356849398</v>
      </c>
    </row>
    <row r="38" spans="1:18" ht="19.95" customHeight="1" x14ac:dyDescent="0.3">
      <c r="A38" s="65">
        <v>43617</v>
      </c>
      <c r="B38" s="56">
        <v>76535.25</v>
      </c>
      <c r="C38" s="56">
        <v>112663.75</v>
      </c>
      <c r="D38" s="56">
        <v>48622.25</v>
      </c>
      <c r="E38" s="56">
        <v>1507.75</v>
      </c>
      <c r="F38" s="56">
        <v>239329</v>
      </c>
      <c r="G38" s="56">
        <v>134371</v>
      </c>
      <c r="H38" s="56">
        <v>1773432.6839999999</v>
      </c>
      <c r="I38" s="56">
        <v>12197</v>
      </c>
      <c r="J38" s="56">
        <v>1785629.6839999999</v>
      </c>
      <c r="K38" s="56">
        <v>123</v>
      </c>
      <c r="L38" s="56">
        <v>832834.26800000004</v>
      </c>
      <c r="M38" s="56">
        <v>940598.41599999997</v>
      </c>
      <c r="N38" s="56">
        <v>3002</v>
      </c>
      <c r="O38" s="56">
        <v>9195</v>
      </c>
      <c r="P38" s="56">
        <v>0</v>
      </c>
      <c r="Q38" s="32">
        <f t="shared" ref="Q38" si="20">(L38+N38)/SUM(L38:O38)</f>
        <v>0.46809048678426879</v>
      </c>
      <c r="R38" s="32">
        <f t="shared" ref="R38" si="21">(M38+O38)/SUM(L38:O38)</f>
        <v>0.53190951321573121</v>
      </c>
    </row>
    <row r="39" spans="1:18" ht="19.95" customHeight="1" x14ac:dyDescent="0.3">
      <c r="A39" s="65">
        <v>43647</v>
      </c>
      <c r="B39" s="56">
        <v>80954.75</v>
      </c>
      <c r="C39" s="56">
        <v>125259.5</v>
      </c>
      <c r="D39" s="56">
        <v>56696</v>
      </c>
      <c r="E39" s="56">
        <v>2649</v>
      </c>
      <c r="F39" s="56">
        <v>265559.25</v>
      </c>
      <c r="G39" s="56">
        <v>149163</v>
      </c>
      <c r="H39" s="56">
        <v>1886344.8119999999</v>
      </c>
      <c r="I39" s="56">
        <v>15294</v>
      </c>
      <c r="J39" s="56">
        <v>1901638.8119999999</v>
      </c>
      <c r="K39" s="56">
        <v>135</v>
      </c>
      <c r="L39" s="56">
        <v>873501.37899999996</v>
      </c>
      <c r="M39" s="56">
        <v>1012843.433</v>
      </c>
      <c r="N39" s="56">
        <v>2315</v>
      </c>
      <c r="O39" s="56">
        <v>12979</v>
      </c>
      <c r="P39" s="56">
        <v>0</v>
      </c>
      <c r="Q39" s="32">
        <f t="shared" ref="Q39" si="22">(L39+N39)/SUM(L39:O39)</f>
        <v>0.46055874200363134</v>
      </c>
      <c r="R39" s="32">
        <f t="shared" ref="R39" si="23">(M39+O39)/SUM(L39:O39)</f>
        <v>0.53944125799636866</v>
      </c>
    </row>
    <row r="40" spans="1:18" ht="19.95" customHeight="1" x14ac:dyDescent="0.3">
      <c r="A40" s="65">
        <v>43678</v>
      </c>
      <c r="B40" s="56">
        <v>80654.75</v>
      </c>
      <c r="C40" s="56">
        <v>121542.25</v>
      </c>
      <c r="D40" s="56">
        <v>54405.25</v>
      </c>
      <c r="E40" s="56">
        <v>1073</v>
      </c>
      <c r="F40" s="56">
        <v>257675.25</v>
      </c>
      <c r="G40" s="56">
        <v>143327</v>
      </c>
      <c r="H40" s="56">
        <v>1828996.399</v>
      </c>
      <c r="I40" s="56">
        <v>15363.2</v>
      </c>
      <c r="J40" s="56">
        <v>1844359.5989999999</v>
      </c>
      <c r="K40" s="56">
        <v>133</v>
      </c>
      <c r="L40" s="56">
        <v>871554.56400000001</v>
      </c>
      <c r="M40" s="56">
        <v>957441.83499999996</v>
      </c>
      <c r="N40" s="56">
        <v>1808.2</v>
      </c>
      <c r="O40" s="56">
        <v>13455</v>
      </c>
      <c r="P40" s="56">
        <v>100</v>
      </c>
      <c r="Q40" s="32">
        <f t="shared" ref="Q40" si="24">(L40+N40)/SUM(L40:O40)</f>
        <v>0.47355739098419625</v>
      </c>
      <c r="R40" s="32">
        <f t="shared" ref="R40" si="25">(M40+O40)/SUM(L40:O40)</f>
        <v>0.52644260901580375</v>
      </c>
    </row>
    <row r="41" spans="1:18" ht="19.95" customHeight="1" x14ac:dyDescent="0.3">
      <c r="A41" s="65">
        <v>43709</v>
      </c>
      <c r="B41" s="56">
        <v>71560.5</v>
      </c>
      <c r="C41" s="56">
        <v>114642.5</v>
      </c>
      <c r="D41" s="56">
        <v>52765.5</v>
      </c>
      <c r="E41" s="56">
        <v>2447</v>
      </c>
      <c r="F41" s="56">
        <v>241415.5</v>
      </c>
      <c r="G41" s="56">
        <v>134948</v>
      </c>
      <c r="H41" s="56">
        <v>1678129.94</v>
      </c>
      <c r="I41" s="56">
        <v>11469.2</v>
      </c>
      <c r="J41" s="56">
        <v>1689599.14</v>
      </c>
      <c r="K41" s="56">
        <v>125</v>
      </c>
      <c r="L41" s="56">
        <v>774025.61699999997</v>
      </c>
      <c r="M41" s="56">
        <v>904104.32299999997</v>
      </c>
      <c r="N41" s="56">
        <v>1140.2</v>
      </c>
      <c r="O41" s="56">
        <v>10244</v>
      </c>
      <c r="P41" s="56">
        <v>85</v>
      </c>
      <c r="Q41" s="32">
        <f t="shared" ref="Q41" si="26">(L41+N41)/SUM(L41:O41)</f>
        <v>0.45880990199939964</v>
      </c>
      <c r="R41" s="32">
        <f t="shared" ref="R41" si="27">(M41+O41)/SUM(L41:O41)</f>
        <v>0.54119009800060036</v>
      </c>
    </row>
    <row r="42" spans="1:18" ht="19.95" customHeight="1" x14ac:dyDescent="0.3">
      <c r="A42" s="65">
        <v>43739</v>
      </c>
      <c r="B42" s="56">
        <v>83556.5</v>
      </c>
      <c r="C42" s="56">
        <v>124142.25</v>
      </c>
      <c r="D42" s="56">
        <v>57427.25</v>
      </c>
      <c r="E42" s="56">
        <v>1850</v>
      </c>
      <c r="F42" s="56">
        <v>266976</v>
      </c>
      <c r="G42" s="56">
        <v>148242</v>
      </c>
      <c r="H42" s="56">
        <v>1870054.4569999999</v>
      </c>
      <c r="I42" s="56">
        <v>12757</v>
      </c>
      <c r="J42" s="56">
        <v>1882811.4569999999</v>
      </c>
      <c r="K42" s="56">
        <v>128</v>
      </c>
      <c r="L42" s="56">
        <v>917732.16200000001</v>
      </c>
      <c r="M42" s="56">
        <v>952322.29500000004</v>
      </c>
      <c r="N42" s="56">
        <v>1057</v>
      </c>
      <c r="O42" s="56">
        <v>11700</v>
      </c>
      <c r="P42" s="56">
        <v>0</v>
      </c>
      <c r="Q42" s="32">
        <f t="shared" ref="Q42" si="28">(L42+N42)/SUM(L42:O42)</f>
        <v>0.48798787503872726</v>
      </c>
      <c r="R42" s="32">
        <f t="shared" ref="R42" si="29">(M42+O42)/SUM(L42:O42)</f>
        <v>0.5120121249612728</v>
      </c>
    </row>
    <row r="43" spans="1:18" ht="19.95" customHeight="1" x14ac:dyDescent="0.3">
      <c r="A43" s="65">
        <v>43770</v>
      </c>
      <c r="B43" s="56">
        <v>77241</v>
      </c>
      <c r="C43" s="56">
        <v>103410</v>
      </c>
      <c r="D43" s="56">
        <v>44991.5</v>
      </c>
      <c r="E43" s="56">
        <v>1339</v>
      </c>
      <c r="F43" s="56">
        <v>226981.5</v>
      </c>
      <c r="G43" s="56">
        <v>126063</v>
      </c>
      <c r="H43" s="56">
        <v>1709070.754</v>
      </c>
      <c r="I43" s="56">
        <v>10508</v>
      </c>
      <c r="J43" s="56">
        <v>1719578.754</v>
      </c>
      <c r="K43" s="56">
        <v>122</v>
      </c>
      <c r="L43" s="56">
        <v>875941.89599999995</v>
      </c>
      <c r="M43" s="56">
        <v>833128.85800000001</v>
      </c>
      <c r="N43" s="56">
        <v>1508</v>
      </c>
      <c r="O43" s="56">
        <v>9000</v>
      </c>
      <c r="P43" s="56">
        <v>0</v>
      </c>
      <c r="Q43" s="32">
        <f t="shared" ref="Q43" si="30">(L43+N43)/SUM(L43:O43)</f>
        <v>0.51027025889853483</v>
      </c>
      <c r="R43" s="32">
        <f t="shared" ref="R43" si="31">(M43+O43)/SUM(L43:O43)</f>
        <v>0.48972974110146517</v>
      </c>
    </row>
    <row r="44" spans="1:18" ht="19.95" customHeight="1" x14ac:dyDescent="0.3">
      <c r="A44" s="65">
        <v>43800</v>
      </c>
      <c r="B44" s="56">
        <v>78284.75</v>
      </c>
      <c r="C44" s="56">
        <v>103710.5</v>
      </c>
      <c r="D44" s="56">
        <v>41854.25</v>
      </c>
      <c r="E44" s="56">
        <v>1052.25</v>
      </c>
      <c r="F44" s="56">
        <v>224901.75</v>
      </c>
      <c r="G44" s="56">
        <v>125281</v>
      </c>
      <c r="H44" s="56">
        <v>1715087.625</v>
      </c>
      <c r="I44" s="56">
        <v>13918.22</v>
      </c>
      <c r="J44" s="56">
        <v>1729005.845</v>
      </c>
      <c r="K44" s="56">
        <v>125</v>
      </c>
      <c r="L44" s="56">
        <v>884642.16200000001</v>
      </c>
      <c r="M44" s="56">
        <v>830445.46299999999</v>
      </c>
      <c r="N44" s="56">
        <v>1215.22</v>
      </c>
      <c r="O44" s="56">
        <v>12703</v>
      </c>
      <c r="P44" s="56">
        <v>0</v>
      </c>
      <c r="Q44" s="32">
        <f t="shared" ref="Q44" si="32">(L44+N44)/SUM(L44:O44)</f>
        <v>0.51235071562178558</v>
      </c>
      <c r="R44" s="32">
        <f t="shared" ref="R44" si="33">(M44+O44)/SUM(L44:O44)</f>
        <v>0.48764928437821448</v>
      </c>
    </row>
    <row r="45" spans="1:18" ht="19.95" customHeight="1" x14ac:dyDescent="0.3">
      <c r="A45" s="65">
        <v>43831</v>
      </c>
      <c r="B45" s="56">
        <v>79328</v>
      </c>
      <c r="C45" s="56">
        <v>108884</v>
      </c>
      <c r="D45" s="56">
        <v>36655.5</v>
      </c>
      <c r="E45" s="56">
        <v>2366</v>
      </c>
      <c r="F45" s="56">
        <v>227233.5</v>
      </c>
      <c r="G45" s="56">
        <v>126634</v>
      </c>
      <c r="H45" s="56">
        <v>1772106.13</v>
      </c>
      <c r="I45" s="56">
        <v>9003</v>
      </c>
      <c r="J45" s="56">
        <v>1781109.13</v>
      </c>
      <c r="K45" s="56">
        <v>121</v>
      </c>
      <c r="L45" s="56">
        <v>901985.13199999998</v>
      </c>
      <c r="M45" s="56">
        <v>870120.99800000002</v>
      </c>
      <c r="N45" s="56">
        <v>544</v>
      </c>
      <c r="O45" s="56">
        <v>8459</v>
      </c>
      <c r="P45" s="56">
        <v>0</v>
      </c>
      <c r="Q45" s="32">
        <f t="shared" ref="Q45" si="34">(L45+N45)/SUM(L45:O45)</f>
        <v>0.50672309562525231</v>
      </c>
      <c r="R45" s="32">
        <f t="shared" ref="R45" si="35">(M45+O45)/SUM(L45:O45)</f>
        <v>0.49327690437474769</v>
      </c>
    </row>
    <row r="46" spans="1:18" ht="19.95" customHeight="1" x14ac:dyDescent="0.3">
      <c r="A46" s="65">
        <v>43862</v>
      </c>
      <c r="B46" s="56">
        <v>80834</v>
      </c>
      <c r="C46" s="56">
        <v>97559</v>
      </c>
      <c r="D46" s="56">
        <v>27917.5</v>
      </c>
      <c r="E46" s="56">
        <v>1505.25</v>
      </c>
      <c r="F46" s="56">
        <v>207815.75</v>
      </c>
      <c r="G46" s="56">
        <v>114959</v>
      </c>
      <c r="H46" s="56">
        <v>1663595.0449999999</v>
      </c>
      <c r="I46" s="56">
        <v>9484</v>
      </c>
      <c r="J46" s="56">
        <v>1673079.0449999999</v>
      </c>
      <c r="K46" s="56">
        <v>111</v>
      </c>
      <c r="L46" s="56">
        <v>896083.86499999999</v>
      </c>
      <c r="M46" s="56">
        <v>767511.18</v>
      </c>
      <c r="N46" s="56">
        <v>1400</v>
      </c>
      <c r="O46" s="56">
        <v>8084</v>
      </c>
      <c r="P46" s="56">
        <v>0</v>
      </c>
      <c r="Q46" s="32">
        <f t="shared" ref="Q46" si="36">(L46+N46)/SUM(L46:O46)</f>
        <v>0.53642645736442174</v>
      </c>
      <c r="R46" s="32">
        <f t="shared" ref="R46" si="37">(M46+O46)/SUM(L46:O46)</f>
        <v>0.46357354263557826</v>
      </c>
    </row>
    <row r="47" spans="1:18" ht="19.95" customHeight="1" x14ac:dyDescent="0.3">
      <c r="A47" s="65">
        <v>43891</v>
      </c>
      <c r="B47" s="56">
        <v>90761</v>
      </c>
      <c r="C47" s="56">
        <v>99129</v>
      </c>
      <c r="D47" s="56">
        <v>26347.25</v>
      </c>
      <c r="E47" s="56">
        <v>3078</v>
      </c>
      <c r="F47" s="56">
        <v>219315.25</v>
      </c>
      <c r="G47" s="56">
        <v>122655</v>
      </c>
      <c r="H47" s="56">
        <v>1839346.075</v>
      </c>
      <c r="I47" s="56">
        <v>8552</v>
      </c>
      <c r="J47" s="56">
        <v>1847898.075</v>
      </c>
      <c r="K47" s="56">
        <v>112</v>
      </c>
      <c r="L47" s="56">
        <v>968667.01800000004</v>
      </c>
      <c r="M47" s="56">
        <v>870679.05700000003</v>
      </c>
      <c r="N47" s="56">
        <v>1340</v>
      </c>
      <c r="O47" s="56">
        <v>7212</v>
      </c>
      <c r="P47" s="56">
        <v>0</v>
      </c>
      <c r="Q47" s="32">
        <f t="shared" ref="Q47" si="38">(L47+N47)/SUM(L47:O47)</f>
        <v>0.52492452431392889</v>
      </c>
      <c r="R47" s="32">
        <f t="shared" ref="R47" si="39">(M47+O47)/SUM(L47:O47)</f>
        <v>0.475075475686071</v>
      </c>
    </row>
    <row r="48" spans="1:18" ht="19.95" customHeight="1" x14ac:dyDescent="0.3">
      <c r="A48" s="65">
        <v>43922</v>
      </c>
      <c r="B48" s="56">
        <v>71158.25</v>
      </c>
      <c r="C48" s="56">
        <v>100310.25</v>
      </c>
      <c r="D48" s="56">
        <v>32604.5</v>
      </c>
      <c r="E48" s="56">
        <v>3171.25</v>
      </c>
      <c r="F48" s="56">
        <v>207244.25</v>
      </c>
      <c r="G48" s="56">
        <v>116459</v>
      </c>
      <c r="H48" s="56">
        <v>1655170.5260000001</v>
      </c>
      <c r="I48" s="56">
        <v>11800</v>
      </c>
      <c r="J48" s="56">
        <v>1666970.5260000001</v>
      </c>
      <c r="K48" s="56">
        <v>114</v>
      </c>
      <c r="L48" s="56">
        <v>801749.31900000002</v>
      </c>
      <c r="M48" s="56">
        <v>853421.20700000005</v>
      </c>
      <c r="N48" s="56">
        <v>392</v>
      </c>
      <c r="O48" s="56">
        <v>10653</v>
      </c>
      <c r="P48" s="56">
        <v>755</v>
      </c>
      <c r="Q48" s="32">
        <f t="shared" ref="Q48" si="40">(L48+N48)/SUM(L48:O48)</f>
        <v>0.4814151029582952</v>
      </c>
      <c r="R48" s="32">
        <f t="shared" ref="R48" si="41">(M48+O48)/SUM(L48:O48)</f>
        <v>0.51858489704170485</v>
      </c>
    </row>
    <row r="49" spans="1:18" ht="19.95" customHeight="1" x14ac:dyDescent="0.3">
      <c r="A49" s="65">
        <v>43952</v>
      </c>
      <c r="B49" s="56">
        <v>72160</v>
      </c>
      <c r="C49" s="56">
        <v>87669.25</v>
      </c>
      <c r="D49" s="56">
        <v>39940</v>
      </c>
      <c r="E49" s="56">
        <v>2068</v>
      </c>
      <c r="F49" s="56">
        <v>201837.25</v>
      </c>
      <c r="G49" s="56">
        <v>112913</v>
      </c>
      <c r="H49" s="56">
        <v>1568478.7120000001</v>
      </c>
      <c r="I49" s="56">
        <v>4587</v>
      </c>
      <c r="J49" s="56">
        <v>1573065.7120000001</v>
      </c>
      <c r="K49" s="56">
        <v>106</v>
      </c>
      <c r="L49" s="56">
        <v>820509.37</v>
      </c>
      <c r="M49" s="56">
        <v>747969.34199999995</v>
      </c>
      <c r="N49" s="56">
        <v>373</v>
      </c>
      <c r="O49" s="56">
        <v>4193</v>
      </c>
      <c r="P49" s="56">
        <v>21</v>
      </c>
      <c r="Q49" s="32">
        <f t="shared" ref="Q49:Q50" si="42">(L49+N49)/SUM(L49:O49)</f>
        <v>0.52184299895475572</v>
      </c>
      <c r="R49" s="32">
        <f t="shared" ref="R49:R50" si="43">(M49+O49)/SUM(L49:O49)</f>
        <v>0.47815700104524433</v>
      </c>
    </row>
    <row r="50" spans="1:18" ht="19.95" customHeight="1" x14ac:dyDescent="0.3">
      <c r="A50" s="65">
        <v>43983</v>
      </c>
      <c r="B50" s="56">
        <v>71591</v>
      </c>
      <c r="C50" s="56">
        <v>95502.25</v>
      </c>
      <c r="D50" s="56">
        <v>41840.75</v>
      </c>
      <c r="E50" s="56">
        <v>1735.25</v>
      </c>
      <c r="F50" s="56">
        <v>210669.25</v>
      </c>
      <c r="G50" s="56">
        <v>117525</v>
      </c>
      <c r="H50" s="56">
        <v>1575798.2120000001</v>
      </c>
      <c r="I50" s="56">
        <v>5444</v>
      </c>
      <c r="J50" s="56">
        <v>1581242.2120000001</v>
      </c>
      <c r="K50" s="56">
        <v>106</v>
      </c>
      <c r="L50" s="56">
        <v>797769.495</v>
      </c>
      <c r="M50" s="56">
        <v>778028.71699999995</v>
      </c>
      <c r="N50" s="56">
        <v>508</v>
      </c>
      <c r="O50" s="56">
        <v>4936</v>
      </c>
      <c r="P50" s="56">
        <v>0</v>
      </c>
      <c r="Q50" s="32">
        <f t="shared" si="42"/>
        <v>0.50484200898628684</v>
      </c>
      <c r="R50" s="32">
        <f t="shared" si="43"/>
        <v>0.49515799101371322</v>
      </c>
    </row>
    <row r="51" spans="1:18" ht="19.95" customHeight="1" x14ac:dyDescent="0.3">
      <c r="A51" s="65">
        <v>44013</v>
      </c>
      <c r="B51" s="56">
        <v>68593.75</v>
      </c>
      <c r="C51" s="56">
        <v>105691.75</v>
      </c>
      <c r="D51" s="56">
        <v>45383.5</v>
      </c>
      <c r="E51" s="56">
        <v>1359</v>
      </c>
      <c r="F51" s="56">
        <v>221028</v>
      </c>
      <c r="G51" s="56">
        <v>122446</v>
      </c>
      <c r="H51" s="56">
        <v>1586696.03</v>
      </c>
      <c r="I51" s="56">
        <v>3790</v>
      </c>
      <c r="J51" s="56">
        <v>1590486.03</v>
      </c>
      <c r="K51" s="56">
        <v>113</v>
      </c>
      <c r="L51" s="56">
        <v>753430.58900000004</v>
      </c>
      <c r="M51" s="56">
        <v>833265.44099999999</v>
      </c>
      <c r="N51" s="56">
        <v>624</v>
      </c>
      <c r="O51" s="56">
        <v>3166</v>
      </c>
      <c r="P51" s="56">
        <v>0</v>
      </c>
      <c r="Q51" s="32">
        <f t="shared" ref="Q51" si="44">(L51+N51)/SUM(L51:O51)</f>
        <v>0.47410324566007034</v>
      </c>
      <c r="R51" s="32">
        <f t="shared" ref="R51" si="45">(M51+O51)/SUM(L51:O51)</f>
        <v>0.52589675433992966</v>
      </c>
    </row>
    <row r="52" spans="1:18" ht="19.95" customHeight="1" x14ac:dyDescent="0.3">
      <c r="A52" s="65">
        <v>44044</v>
      </c>
      <c r="L52" s="56"/>
      <c r="M52" s="56"/>
      <c r="N52" s="56"/>
      <c r="O52" s="56"/>
      <c r="P52" s="56"/>
      <c r="Q52" s="32"/>
      <c r="R52" s="32"/>
    </row>
    <row r="53" spans="1:18" ht="19.95" customHeight="1" x14ac:dyDescent="0.3">
      <c r="A53" s="65">
        <v>44075</v>
      </c>
      <c r="L53" s="56"/>
      <c r="M53" s="56"/>
      <c r="N53" s="56"/>
      <c r="O53" s="56"/>
      <c r="P53" s="56"/>
      <c r="Q53" s="32"/>
      <c r="R53" s="32"/>
    </row>
    <row r="54" spans="1:18" ht="19.95" customHeight="1" x14ac:dyDescent="0.3">
      <c r="A54" s="65">
        <v>44105</v>
      </c>
      <c r="L54" s="56"/>
      <c r="M54" s="56"/>
      <c r="N54" s="56"/>
      <c r="O54" s="56"/>
      <c r="P54" s="56"/>
      <c r="Q54" s="32"/>
      <c r="R54" s="32"/>
    </row>
    <row r="55" spans="1:18" ht="19.95" customHeight="1" x14ac:dyDescent="0.3">
      <c r="A55" s="65">
        <v>44136</v>
      </c>
      <c r="L55" s="56"/>
      <c r="M55" s="56"/>
      <c r="N55" s="56"/>
      <c r="O55" s="56"/>
      <c r="P55" s="56"/>
      <c r="Q55" s="32"/>
      <c r="R55" s="32"/>
    </row>
    <row r="56" spans="1:18" ht="19.95" customHeight="1" x14ac:dyDescent="0.3">
      <c r="A56" s="65">
        <v>44166</v>
      </c>
      <c r="L56" s="56"/>
      <c r="M56" s="56"/>
      <c r="N56" s="56"/>
      <c r="O56" s="56"/>
      <c r="P56" s="56"/>
      <c r="Q56" s="32"/>
      <c r="R56" s="32"/>
    </row>
    <row r="57" spans="1:18" ht="19.95" customHeight="1" x14ac:dyDescent="0.3">
      <c r="A57" s="65">
        <v>44197</v>
      </c>
      <c r="L57" s="56"/>
      <c r="M57" s="56"/>
      <c r="N57" s="56"/>
      <c r="O57" s="56"/>
      <c r="P57" s="56"/>
      <c r="Q57" s="32"/>
      <c r="R57" s="32"/>
    </row>
    <row r="58" spans="1:18" ht="19.95" customHeight="1" x14ac:dyDescent="0.3">
      <c r="A58" s="65">
        <v>44228</v>
      </c>
      <c r="L58" s="56"/>
      <c r="M58" s="56"/>
      <c r="N58" s="56"/>
      <c r="O58" s="56"/>
      <c r="P58" s="56"/>
      <c r="Q58" s="32"/>
      <c r="R58" s="32"/>
    </row>
    <row r="59" spans="1:18" ht="19.95" customHeight="1" x14ac:dyDescent="0.3">
      <c r="A59" s="65">
        <v>44256</v>
      </c>
      <c r="L59" s="56"/>
      <c r="M59" s="56"/>
      <c r="N59" s="56"/>
      <c r="O59" s="56"/>
      <c r="P59" s="56"/>
      <c r="Q59" s="32"/>
      <c r="R59" s="32"/>
    </row>
    <row r="60" spans="1:18" ht="19.95" customHeight="1" x14ac:dyDescent="0.3">
      <c r="A60" s="65">
        <v>44287</v>
      </c>
      <c r="L60" s="56"/>
      <c r="M60" s="56"/>
      <c r="N60" s="56"/>
      <c r="O60" s="56"/>
      <c r="P60" s="56"/>
      <c r="Q60" s="32"/>
      <c r="R60" s="32"/>
    </row>
    <row r="61" spans="1:18" ht="19.95" customHeight="1" x14ac:dyDescent="0.3">
      <c r="A61" s="65">
        <v>44317</v>
      </c>
      <c r="L61" s="56"/>
      <c r="M61" s="56"/>
      <c r="N61" s="56"/>
      <c r="O61" s="56"/>
      <c r="P61" s="56"/>
      <c r="Q61" s="32"/>
      <c r="R61" s="32"/>
    </row>
    <row r="62" spans="1:18" ht="19.95" customHeight="1" x14ac:dyDescent="0.3">
      <c r="A62" s="65">
        <v>44348</v>
      </c>
      <c r="L62" s="56"/>
      <c r="M62" s="56"/>
      <c r="N62" s="56"/>
      <c r="O62" s="56"/>
      <c r="P62" s="56"/>
      <c r="Q62" s="32"/>
      <c r="R62" s="3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773A751-DAF3-44FF-B8B3-C7A2E8C6AEE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TEUs</vt:lpstr>
      <vt:lpstr>Containers</vt:lpstr>
      <vt:lpstr>GC Tons</vt:lpstr>
      <vt:lpstr>Ship Calls</vt:lpstr>
      <vt:lpstr>Data</vt:lpstr>
    </vt:vector>
  </TitlesOfParts>
  <Company>Virginia Port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Virginia Port Authority</dc:creator>
  <cp:lastModifiedBy>Port of Virginia</cp:lastModifiedBy>
  <cp:lastPrinted>2017-02-15T13:51:15Z</cp:lastPrinted>
  <dcterms:created xsi:type="dcterms:W3CDTF">2009-01-30T14:51:35Z</dcterms:created>
  <dcterms:modified xsi:type="dcterms:W3CDTF">2020-08-11T16:53:33Z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