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3 10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O4" i="51" l="1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s="1"/>
  <c r="M27" i="51" l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M28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<sst xmlns="http://schemas.openxmlformats.org/spreadsheetml/2006/main" count="235" uniqueCount="49">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</sst>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2" fillId="0" borderId="2" xfId="1" applyNumberFormat="1" applyFont="1" applyBorder="1" applyProtection="1"/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5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5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02"/>
  <sheetViews>
    <sheetView showGridLines="0" tabSelected="1" defaultGridColor="0" colorId="9" zoomScale="70" zoomScaleNormal="70" zoomScalePageLayoutView="7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3.08984375" style="26" bestFit="1" customWidth="1"/>
    <col min="3" max="6" width="10.453125" style="3" hidden="1" customWidth="1"/>
    <col min="7" max="9" width="14.81640625" style="3" customWidth="1"/>
    <col min="10" max="10" width="15" style="26" customWidth="1"/>
    <col min="11" max="12" width="14.81640625" style="3" customWidth="1"/>
    <col min="13" max="13" width="11.54296875" style="3" customWidth="1"/>
    <col min="14" max="14" width="11.453125" style="3"/>
    <col min="15" max="17" width="13.08984375" style="3" bestFit="1" customWidth="1"/>
    <col min="18" max="16384" width="11.453125" style="3"/>
  </cols>
  <sheetData>
    <row r="1" spans="1:17" ht="64.95" customHeight="1" x14ac:dyDescent="0.25">
      <c r="B1" s="2"/>
      <c r="E1" s="2"/>
      <c r="G1" s="2" t="s">
        <v>45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</row>
    <row r="3" spans="1:17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</row>
    <row r="4" spans="1:17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</row>
    <row r="5" spans="1:17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</row>
    <row r="6" spans="1:17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</row>
    <row r="7" spans="1:17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</row>
    <row r="8" spans="1:17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</row>
    <row r="9" spans="1:17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</row>
    <row r="10" spans="1:17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</row>
    <row r="11" spans="1:17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</row>
    <row r="12" spans="1:17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</row>
    <row r="13" spans="1:17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</row>
    <row r="14" spans="1:17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</row>
    <row r="15" spans="1:17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</row>
    <row r="16" spans="1:17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</row>
    <row r="17" spans="1:17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</row>
    <row r="18" spans="1:17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</row>
    <row r="19" spans="1:17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</row>
    <row r="20" spans="1:17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</row>
    <row r="21" spans="1:17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</row>
    <row r="22" spans="1:17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</row>
    <row r="23" spans="1:17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</row>
    <row r="24" spans="1:17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</row>
    <row r="25" spans="1:17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</row>
    <row r="26" spans="1:17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</row>
    <row r="27" spans="1:17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</row>
    <row r="28" spans="1:17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</row>
    <row r="29" spans="1:17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</row>
    <row r="30" spans="1:17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</row>
    <row r="31" spans="1:17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</row>
    <row r="32" spans="1:17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</row>
    <row r="33" spans="1:17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</row>
    <row r="34" spans="1:17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</row>
    <row r="35" spans="1:17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</row>
    <row r="36" spans="1:17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</row>
    <row r="37" spans="1:17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</row>
    <row r="38" spans="1:17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</row>
    <row r="39" spans="1:17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</row>
    <row r="40" spans="1:17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</row>
    <row r="41" spans="1:17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</row>
    <row r="42" spans="1:17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</row>
    <row r="43" spans="1:17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</row>
    <row r="44" spans="1:17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</row>
    <row r="45" spans="1:17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</row>
    <row r="46" spans="1:17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</row>
    <row r="47" spans="1:17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</row>
    <row r="48" spans="1:17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</row>
    <row r="49" spans="1:17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</row>
    <row r="50" spans="1:17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</row>
    <row r="51" spans="1:17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</row>
    <row r="52" spans="1:17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</row>
    <row r="53" spans="1:17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</row>
    <row r="54" spans="1:17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</row>
    <row r="55" spans="1:17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</row>
    <row r="56" spans="1:17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</row>
    <row r="57" spans="1:17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</row>
    <row r="58" spans="1:17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</row>
    <row r="59" spans="1:17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</row>
    <row r="60" spans="1:17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</row>
    <row r="61" spans="1:17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</row>
    <row r="62" spans="1:17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</row>
    <row r="63" spans="1:17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/>
    </row>
    <row r="64" spans="1:17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/>
    </row>
    <row r="65" spans="1:17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/>
    </row>
    <row r="66" spans="1:17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/>
    </row>
    <row r="67" spans="1:17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/>
    </row>
    <row r="68" spans="1:17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</row>
    <row r="69" spans="1:17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/>
    </row>
    <row r="70" spans="1:17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5">
        <f>Data!$C68</f>
        <v>157589.75</v>
      </c>
      <c r="P70" s="9">
        <f>Data!$C80</f>
        <v>125724.5</v>
      </c>
      <c r="Q70" s="9"/>
    </row>
    <row r="71" spans="1:17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5">
        <f>Data!$E68</f>
        <v>74265.25</v>
      </c>
      <c r="P71" s="9">
        <f>Data!$E80</f>
        <v>53602.5</v>
      </c>
      <c r="Q71" s="9"/>
    </row>
    <row r="72" spans="1:17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/>
    </row>
    <row r="73" spans="1:17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/>
    </row>
    <row r="74" spans="1:17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>M3+M9+M15+M21+M27+M33+M39+M45+M51+M57+M63+M69</f>
        <v>966102</v>
      </c>
      <c r="N75" s="22">
        <f>N3+N9+N15+N21+N27+N33+N39+N45+N51+N57+N63+N69</f>
        <v>940683.75</v>
      </c>
      <c r="O75" s="22">
        <f>O3+O9+O15+O21+O27+O33+O39+O45+O51+O57+O63+O69</f>
        <v>1049587.75</v>
      </c>
      <c r="P75" s="22">
        <f>P3+P9+P15+P21+P27+P33+P39+P45+P51+P57+P63+P69</f>
        <v>1076146.25</v>
      </c>
      <c r="Q75" s="22">
        <f>Q3+Q9+Q15+Q21+Q27+Q33+Q39+Q45+Q51+Q57+Q63+Q69</f>
        <v>908234.5</v>
      </c>
    </row>
    <row r="76" spans="1:17" ht="19.95" customHeight="1" x14ac:dyDescent="0.3">
      <c r="A76" s="44"/>
      <c r="B76" s="8" t="s">
        <v>19</v>
      </c>
      <c r="C76" s="22">
        <f t="shared" ref="C76:M76" si="24">C4+C10+C16+C22+C28+C34+C40+C46+C52+C58+C64+C70</f>
        <v>689931</v>
      </c>
      <c r="D76" s="22">
        <f t="shared" si="24"/>
        <v>766680</v>
      </c>
      <c r="E76" s="22">
        <f t="shared" si="24"/>
        <v>768873.25</v>
      </c>
      <c r="F76" s="22">
        <f t="shared" si="24"/>
        <v>870317.5</v>
      </c>
      <c r="G76" s="23">
        <f t="shared" si="24"/>
        <v>934118.5</v>
      </c>
      <c r="H76" s="22">
        <f t="shared" si="24"/>
        <v>1017878.5</v>
      </c>
      <c r="I76" s="22">
        <f t="shared" si="24"/>
        <v>1082520</v>
      </c>
      <c r="J76" s="22">
        <f t="shared" si="24"/>
        <v>1174893</v>
      </c>
      <c r="K76" s="22">
        <f t="shared" si="24"/>
        <v>1276334.5</v>
      </c>
      <c r="L76" s="22">
        <f t="shared" si="24"/>
        <v>1327408.75</v>
      </c>
      <c r="M76" s="22">
        <f t="shared" si="24"/>
        <v>1366381</v>
      </c>
      <c r="N76" s="22">
        <f t="shared" ref="N76:O76" si="25">N4+N10+N16+N22+N28+N34+N40+N46+N52+N58+N64+N70</f>
        <v>1316975.5</v>
      </c>
      <c r="O76" s="22">
        <f t="shared" si="25"/>
        <v>1679528</v>
      </c>
      <c r="P76" s="22">
        <f>P4+P10+P16+P22+P28+P34+P40+P46+P52+P58+P64+P70</f>
        <v>1728910.5</v>
      </c>
      <c r="Q76" s="22">
        <f>Q4+Q10+Q16+Q22+Q28+Q34+Q40+Q46+Q52+Q58+Q64+Q70</f>
        <v>1275851.5</v>
      </c>
    </row>
    <row r="77" spans="1:17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26">E5+E11+E17+E23+E29+E35+E41+E47+E53+E59+E65+E71</f>
        <v>176802.5</v>
      </c>
      <c r="F77" s="23">
        <f t="shared" si="26"/>
        <v>195567.25</v>
      </c>
      <c r="G77" s="23">
        <f t="shared" si="26"/>
        <v>188388.75</v>
      </c>
      <c r="H77" s="22">
        <f t="shared" si="26"/>
        <v>263862.5</v>
      </c>
      <c r="I77" s="22">
        <f t="shared" si="26"/>
        <v>394383.75</v>
      </c>
      <c r="J77" s="22">
        <f t="shared" si="26"/>
        <v>422843</v>
      </c>
      <c r="K77" s="22">
        <f t="shared" si="26"/>
        <v>506736.75</v>
      </c>
      <c r="L77" s="22">
        <f t="shared" ref="L77:M77" si="27">L5+L11+L17+L23+L29+L35+L41+L47+L53+L59+L65+L71</f>
        <v>528049.25</v>
      </c>
      <c r="M77" s="22">
        <f t="shared" si="27"/>
        <v>582802</v>
      </c>
      <c r="N77" s="22">
        <f t="shared" ref="N77:O77" si="28">N5+N11+N17+N23+N29+N35+N41+N47+N53+N59+N65+N71</f>
        <v>534216.5</v>
      </c>
      <c r="O77" s="22">
        <f t="shared" si="28"/>
        <v>762353.5</v>
      </c>
      <c r="P77" s="22">
        <f>P5+P11+P17+P23+P29+P35+P41+P47+P53+P59+P65+P71</f>
        <v>850899</v>
      </c>
      <c r="Q77" s="22">
        <f>Q5+Q11+Q17+Q23+Q29+Q35+Q41+Q47+Q53+Q59+Q65+Q71</f>
        <v>524465</v>
      </c>
    </row>
    <row r="78" spans="1:17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26"/>
        <v>102182</v>
      </c>
      <c r="H78" s="22">
        <f t="shared" si="26"/>
        <v>76770.5</v>
      </c>
      <c r="I78" s="22">
        <f t="shared" si="26"/>
        <v>74538.25</v>
      </c>
      <c r="J78" s="22">
        <f t="shared" si="26"/>
        <v>51850.5</v>
      </c>
      <c r="K78" s="22">
        <f t="shared" si="26"/>
        <v>43374.75</v>
      </c>
      <c r="L78" s="22">
        <f t="shared" ref="L78:M78" si="29">L6+L12+L18+L24+L30+L36+L42+L48+L54+L60+L66+L72</f>
        <v>22660.25</v>
      </c>
      <c r="M78" s="22">
        <f t="shared" si="29"/>
        <v>22677</v>
      </c>
      <c r="N78" s="22">
        <f t="shared" ref="N78:O78" si="30">N6+N12+N18+N24+N30+N36+N42+N48+N54+N60+N66+N72</f>
        <v>21538.75</v>
      </c>
      <c r="O78" s="22">
        <f t="shared" si="30"/>
        <v>31364.5</v>
      </c>
      <c r="P78" s="22">
        <f t="shared" ref="P78:Q78" si="31">P6+P12+P18+P24+P30+P36+P42+P48+P54+P60+P66+P72</f>
        <v>47274</v>
      </c>
      <c r="Q78" s="22">
        <f t="shared" si="31"/>
        <v>34883</v>
      </c>
    </row>
    <row r="79" spans="1:17" ht="19.95" customHeight="1" x14ac:dyDescent="0.3">
      <c r="A79" s="44"/>
      <c r="B79" s="8" t="s">
        <v>15</v>
      </c>
      <c r="C79" s="24">
        <f t="shared" ref="C79" si="32">SUM(C75:C78)</f>
        <v>1745228</v>
      </c>
      <c r="D79" s="24">
        <f t="shared" ref="D79:K79" si="33">SUM(D75:D78)</f>
        <v>1895018</v>
      </c>
      <c r="E79" s="24">
        <f t="shared" si="33"/>
        <v>1918029</v>
      </c>
      <c r="F79" s="24">
        <f t="shared" si="33"/>
        <v>2105884</v>
      </c>
      <c r="G79" s="25">
        <f t="shared" si="33"/>
        <v>2223532.5</v>
      </c>
      <c r="H79" s="24">
        <f t="shared" si="33"/>
        <v>2393037.75</v>
      </c>
      <c r="I79" s="24">
        <f t="shared" si="33"/>
        <v>2549270</v>
      </c>
      <c r="J79" s="24">
        <f>SUM(J75:J78)</f>
        <v>2655705.25</v>
      </c>
      <c r="K79" s="24">
        <f t="shared" si="33"/>
        <v>2841016.25</v>
      </c>
      <c r="L79" s="24">
        <f t="shared" ref="L79:M79" si="34">SUM(L75:L78)</f>
        <v>2855904.25</v>
      </c>
      <c r="M79" s="24">
        <f t="shared" si="34"/>
        <v>2937962</v>
      </c>
      <c r="N79" s="24">
        <f t="shared" ref="N79:O79" si="35">SUM(N75:N78)</f>
        <v>2813414.5</v>
      </c>
      <c r="O79" s="24">
        <f t="shared" si="35"/>
        <v>3522833.75</v>
      </c>
      <c r="P79" s="24">
        <f>SUM(P75:P78)</f>
        <v>3703229.75</v>
      </c>
      <c r="Q79" s="24">
        <f>SUM(Q75:Q78)</f>
        <v>2743434</v>
      </c>
    </row>
    <row r="80" spans="1:17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36">E2</f>
        <v>2011</v>
      </c>
      <c r="F81" s="63">
        <f t="shared" si="36"/>
        <v>2012</v>
      </c>
      <c r="G81" s="63">
        <f t="shared" si="36"/>
        <v>2013</v>
      </c>
      <c r="H81" s="63">
        <f t="shared" si="36"/>
        <v>2014</v>
      </c>
      <c r="I81" s="63">
        <f t="shared" si="36"/>
        <v>2015</v>
      </c>
      <c r="J81" s="63">
        <f t="shared" si="36"/>
        <v>2016</v>
      </c>
      <c r="K81" s="63">
        <f t="shared" si="36"/>
        <v>2017</v>
      </c>
      <c r="L81" s="63">
        <f t="shared" si="36"/>
        <v>2018</v>
      </c>
      <c r="M81" s="63">
        <f t="shared" si="36"/>
        <v>2019</v>
      </c>
      <c r="N81" s="63">
        <f t="shared" si="36"/>
        <v>2020</v>
      </c>
      <c r="O81" s="63">
        <f>O2</f>
        <v>2021</v>
      </c>
      <c r="P81" s="63">
        <f>P2</f>
        <v>2022</v>
      </c>
      <c r="Q81" s="63">
        <f>Q2</f>
        <v>2023</v>
      </c>
    </row>
    <row r="82" spans="1:17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37">(E75-D75)/D75</f>
        <v>3.7609892142840683E-2</v>
      </c>
      <c r="F82" s="30">
        <f t="shared" si="37"/>
        <v>9.5254017728746893E-2</v>
      </c>
      <c r="G82" s="30">
        <f t="shared" si="37"/>
        <v>6.6219812384181176E-2</v>
      </c>
      <c r="H82" s="30">
        <f t="shared" si="37"/>
        <v>3.5724324111916457E-2</v>
      </c>
      <c r="I82" s="30">
        <f t="shared" si="37"/>
        <v>-3.5473483635625483E-2</v>
      </c>
      <c r="J82" s="30">
        <f t="shared" si="37"/>
        <v>8.3087967064464016E-3</v>
      </c>
      <c r="K82" s="30">
        <f t="shared" si="37"/>
        <v>8.4001018766422953E-3</v>
      </c>
      <c r="L82" s="30">
        <f t="shared" si="37"/>
        <v>-3.6255991145019283E-2</v>
      </c>
      <c r="M82" s="30">
        <f t="shared" si="37"/>
        <v>-1.1949444970576383E-2</v>
      </c>
      <c r="N82" s="30">
        <f t="shared" si="37"/>
        <v>-2.6310110112596808E-2</v>
      </c>
      <c r="O82" s="30">
        <f t="shared" si="37"/>
        <v>0.11577110798395317</v>
      </c>
      <c r="P82" s="30">
        <f t="shared" si="37"/>
        <v>2.5303744255780424E-2</v>
      </c>
      <c r="Q82" s="31">
        <f>Q75/(P3+P9+P15+P21+P27+P33+P39+P45+P51+P57)-1</f>
        <v>1.7834684352394881E-2</v>
      </c>
    </row>
    <row r="83" spans="1:17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38">(E76-D76)/D76</f>
        <v>2.8607111180675117E-3</v>
      </c>
      <c r="F83" s="30">
        <f t="shared" si="38"/>
        <v>0.13193884687755753</v>
      </c>
      <c r="G83" s="30">
        <f t="shared" si="38"/>
        <v>7.3307729650386205E-2</v>
      </c>
      <c r="H83" s="30">
        <f t="shared" si="38"/>
        <v>8.9667424422062089E-2</v>
      </c>
      <c r="I83" s="30">
        <f t="shared" si="38"/>
        <v>6.3506106082405714E-2</v>
      </c>
      <c r="J83" s="30">
        <f t="shared" si="38"/>
        <v>8.5331448841591842E-2</v>
      </c>
      <c r="K83" s="30">
        <f t="shared" si="38"/>
        <v>8.6341054036410125E-2</v>
      </c>
      <c r="L83" s="30">
        <f t="shared" si="38"/>
        <v>4.0016351512867511E-2</v>
      </c>
      <c r="M83" s="30">
        <f t="shared" si="38"/>
        <v>2.9359645248684701E-2</v>
      </c>
      <c r="N83" s="30">
        <f t="shared" si="38"/>
        <v>-3.6157923741621113E-2</v>
      </c>
      <c r="O83" s="30">
        <f t="shared" si="38"/>
        <v>0.27529175751561058</v>
      </c>
      <c r="P83" s="30">
        <f t="shared" si="38"/>
        <v>2.9402605970248786E-2</v>
      </c>
      <c r="Q83" s="31">
        <f>Q76/(P4+P10+P16+P22+P28+P34+P40+P46+P52+P58)-1</f>
        <v>-0.13794254421008001</v>
      </c>
    </row>
    <row r="84" spans="1:17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39">(E77-D77)/D77</f>
        <v>-2.3401035136075651E-2</v>
      </c>
      <c r="F84" s="30">
        <f t="shared" si="39"/>
        <v>0.10613396303785297</v>
      </c>
      <c r="G84" s="30">
        <f t="shared" si="39"/>
        <v>-3.6706043573246541E-2</v>
      </c>
      <c r="H84" s="30">
        <f t="shared" si="39"/>
        <v>0.4006276914093862</v>
      </c>
      <c r="I84" s="30">
        <f t="shared" si="39"/>
        <v>0.49465630773603675</v>
      </c>
      <c r="J84" s="30">
        <f t="shared" si="39"/>
        <v>7.2161314962900985E-2</v>
      </c>
      <c r="K84" s="30">
        <f t="shared" si="39"/>
        <v>0.19840401756680376</v>
      </c>
      <c r="L84" s="30">
        <f t="shared" si="39"/>
        <v>4.2058327129421737E-2</v>
      </c>
      <c r="M84" s="30">
        <f t="shared" si="39"/>
        <v>0.10368871842919955</v>
      </c>
      <c r="N84" s="30">
        <f t="shared" si="39"/>
        <v>-8.3365362507335256E-2</v>
      </c>
      <c r="O84" s="30">
        <f t="shared" si="39"/>
        <v>0.42704970737519338</v>
      </c>
      <c r="P84" s="30">
        <f t="shared" si="39"/>
        <v>0.11614756146590788</v>
      </c>
      <c r="Q84" s="31">
        <f>Q77/(P5+P11+P17+P23+P29+P35+P41+P47+P53+P59)-1</f>
        <v>-0.28281232906684173</v>
      </c>
    </row>
    <row r="85" spans="1:17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0">(E78-D78)/D78</f>
        <v>-4.8376406870080019E-2</v>
      </c>
      <c r="F85" s="30">
        <f t="shared" si="40"/>
        <v>-0.11816859191970552</v>
      </c>
      <c r="G85" s="30">
        <f t="shared" si="40"/>
        <v>-9.7803835111988664E-3</v>
      </c>
      <c r="H85" s="30">
        <f t="shared" si="40"/>
        <v>-0.24868861443307042</v>
      </c>
      <c r="I85" s="30">
        <f t="shared" si="40"/>
        <v>-2.9076924078910518E-2</v>
      </c>
      <c r="J85" s="30">
        <f t="shared" si="40"/>
        <v>-0.30437728280446619</v>
      </c>
      <c r="K85" s="30">
        <f t="shared" si="40"/>
        <v>-0.16346515462724565</v>
      </c>
      <c r="L85" s="30">
        <f t="shared" si="40"/>
        <v>-0.47757047591052398</v>
      </c>
      <c r="M85" s="30">
        <f t="shared" si="40"/>
        <v>7.3917984135214753E-4</v>
      </c>
      <c r="N85" s="30">
        <f t="shared" si="40"/>
        <v>-5.0194029192573972E-2</v>
      </c>
      <c r="O85" s="30">
        <f t="shared" si="40"/>
        <v>0.45618942603447277</v>
      </c>
      <c r="P85" s="30">
        <f t="shared" si="40"/>
        <v>0.50724545266144849</v>
      </c>
      <c r="Q85" s="31">
        <f>Q78/(P6+P12+P18+P24+P30+P36+P42+P48+P54+P60)-1</f>
        <v>-0.12164476003424485</v>
      </c>
    </row>
    <row r="86" spans="1:17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1">(E79-D79)/D79</f>
        <v>1.2142892574107476E-2</v>
      </c>
      <c r="F86" s="30">
        <f t="shared" si="41"/>
        <v>9.7941689098548557E-2</v>
      </c>
      <c r="G86" s="30">
        <f t="shared" si="41"/>
        <v>5.5866562450733279E-2</v>
      </c>
      <c r="H86" s="30">
        <f t="shared" si="41"/>
        <v>7.623241396291712E-2</v>
      </c>
      <c r="I86" s="30">
        <f t="shared" si="41"/>
        <v>6.5286161908645196E-2</v>
      </c>
      <c r="J86" s="30">
        <f t="shared" si="41"/>
        <v>4.1751266048711981E-2</v>
      </c>
      <c r="K86" s="30">
        <f t="shared" si="41"/>
        <v>6.9778451505489919E-2</v>
      </c>
      <c r="L86" s="30">
        <f t="shared" si="41"/>
        <v>5.2403783329292818E-3</v>
      </c>
      <c r="M86" s="30">
        <f t="shared" si="41"/>
        <v>2.8732668470940508E-2</v>
      </c>
      <c r="N86" s="30">
        <f t="shared" si="41"/>
        <v>-4.2392481590980413E-2</v>
      </c>
      <c r="O86" s="30">
        <f t="shared" si="41"/>
        <v>0.25215596564246046</v>
      </c>
      <c r="P86" s="30">
        <f t="shared" si="41"/>
        <v>5.1207639304579729E-2</v>
      </c>
      <c r="Q86" s="31">
        <f>Q79/(P7+P13+P19+P25+P31+P37+P43+P49+P55+P61)-1</f>
        <v>-0.12721820475425405</v>
      </c>
    </row>
    <row r="91" spans="1:17" x14ac:dyDescent="0.25">
      <c r="C91" s="10"/>
      <c r="D91" s="10"/>
      <c r="E91" s="10"/>
      <c r="F91" s="10"/>
      <c r="G91" s="10"/>
      <c r="H91" s="10"/>
      <c r="I91" s="10"/>
    </row>
    <row r="92" spans="1:17" x14ac:dyDescent="0.25">
      <c r="C92" s="10"/>
      <c r="D92" s="10"/>
      <c r="E92" s="10"/>
      <c r="F92" s="10"/>
      <c r="G92" s="10"/>
      <c r="H92" s="10"/>
      <c r="I92" s="10"/>
    </row>
    <row r="93" spans="1:17" x14ac:dyDescent="0.25">
      <c r="C93" s="10"/>
      <c r="D93" s="10"/>
      <c r="E93" s="10"/>
      <c r="F93" s="10"/>
      <c r="G93" s="10"/>
      <c r="H93" s="10"/>
      <c r="I93" s="10"/>
    </row>
    <row r="94" spans="1:17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9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5" width="12.26953125" style="3" hidden="1" customWidth="1"/>
    <col min="6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6384" width="11.453125" style="3"/>
  </cols>
  <sheetData>
    <row r="1" spans="1:22" ht="64.95" customHeight="1" x14ac:dyDescent="0.25">
      <c r="B1" s="2"/>
      <c r="E1" s="2"/>
      <c r="G1" s="2" t="s">
        <v>46</v>
      </c>
      <c r="H1" s="2"/>
      <c r="I1" s="2"/>
      <c r="J1" s="2"/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2"/>
      <c r="R3" s="32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2"/>
      <c r="R4" s="32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2"/>
      <c r="R5" s="32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U11" s="35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/>
      <c r="U14" s="35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" si="3">SUM(P3:P14)</f>
        <v>1515116</v>
      </c>
      <c r="U15" s="35"/>
    </row>
    <row r="16" spans="1:22" ht="19.95" customHeight="1" x14ac:dyDescent="0.25">
      <c r="A16" s="70"/>
      <c r="H16" s="70"/>
      <c r="I16" s="70"/>
      <c r="J16" s="70"/>
    </row>
    <row r="17" spans="1:16" s="43" customFormat="1" ht="19.95" customHeight="1" x14ac:dyDescent="0.3">
      <c r="A17" s="60" t="s">
        <v>16</v>
      </c>
      <c r="B17" s="41">
        <v>-0.17347248927642628</v>
      </c>
      <c r="C17" s="41">
        <f t="shared" ref="C17:I17" si="4">(C15-B15)/B15</f>
        <v>8.8855596180719629E-2</v>
      </c>
      <c r="D17" s="41">
        <f t="shared" si="4"/>
        <v>1.9722670476416071E-2</v>
      </c>
      <c r="E17" s="41">
        <f t="shared" si="4"/>
        <v>9.7791300039653334E-2</v>
      </c>
      <c r="F17" s="41">
        <f t="shared" si="4"/>
        <v>5.3800476433723307E-2</v>
      </c>
      <c r="G17" s="41">
        <f t="shared" si="4"/>
        <v>7.704616243800548E-2</v>
      </c>
      <c r="H17" s="41">
        <f t="shared" si="4"/>
        <v>5.9433210645980228E-2</v>
      </c>
      <c r="I17" s="41">
        <f t="shared" si="4"/>
        <v>3.37776714592493E-2</v>
      </c>
      <c r="J17" s="41">
        <f t="shared" ref="J17:O17" si="5">J15/SUM(I3:I14)-1</f>
        <v>7.2395115055263526E-2</v>
      </c>
      <c r="K17" s="42">
        <f t="shared" si="5"/>
        <v>7.8126937672173824E-5</v>
      </c>
      <c r="L17" s="41">
        <f t="shared" si="5"/>
        <v>1.916006462949027E-2</v>
      </c>
      <c r="M17" s="41">
        <f t="shared" si="5"/>
        <v>-5.3368163432167992E-2</v>
      </c>
      <c r="N17" s="41">
        <f t="shared" si="5"/>
        <v>0.25942844216461669</v>
      </c>
      <c r="O17" s="41">
        <f t="shared" si="5"/>
        <v>4.8625079729557319E-2</v>
      </c>
      <c r="P17" s="41">
        <f>P15/SUM(O3:O12)-1</f>
        <v>-0.13110032700241669</v>
      </c>
    </row>
    <row r="18" spans="1:16" ht="17.399999999999999" x14ac:dyDescent="0.3">
      <c r="A18" s="40"/>
      <c r="B18" s="32"/>
      <c r="C18" s="32"/>
      <c r="D18" s="32"/>
      <c r="L18" s="40"/>
    </row>
    <row r="19" spans="1:16" ht="15.6" x14ac:dyDescent="0.3">
      <c r="A19" s="44"/>
      <c r="L19" s="44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68"/>
  <sheetViews>
    <sheetView showGridLines="0" defaultGridColor="0" colorId="9" zoomScale="70" zoomScaleNormal="7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6" width="15.7265625" style="3" hidden="1" customWidth="1"/>
    <col min="7" max="13" width="15.7265625" style="3" customWidth="1"/>
    <col min="14" max="15" width="14.81640625" style="3" customWidth="1"/>
    <col min="16" max="17" width="13.26953125" style="3" customWidth="1"/>
    <col min="18" max="16384" width="14.54296875" style="3"/>
  </cols>
  <sheetData>
    <row r="1" spans="1:17" ht="64.95" customHeight="1" x14ac:dyDescent="0.25">
      <c r="B1" s="2"/>
      <c r="C1" s="2"/>
      <c r="E1" s="2"/>
      <c r="G1" s="2" t="s">
        <v>47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</row>
    <row r="3" spans="1:17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</row>
    <row r="4" spans="1:17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</row>
    <row r="5" spans="1:17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</row>
    <row r="6" spans="1:17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</row>
    <row r="8" spans="1:17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</row>
    <row r="9" spans="1:17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</row>
    <row r="10" spans="1:17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</row>
    <row r="12" spans="1:17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</row>
    <row r="13" spans="1:17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</row>
    <row r="14" spans="1:17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</row>
    <row r="16" spans="1:17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</row>
    <row r="17" spans="1:17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</row>
    <row r="18" spans="1:17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</row>
    <row r="20" spans="1:17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</row>
    <row r="21" spans="1:17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</row>
    <row r="22" spans="1:17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</row>
    <row r="24" spans="1:17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</row>
    <row r="25" spans="1:17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</row>
    <row r="26" spans="1:17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</row>
    <row r="28" spans="1:17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</row>
    <row r="29" spans="1:17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</row>
    <row r="30" spans="1:17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</row>
    <row r="32" spans="1:17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</row>
    <row r="33" spans="1:17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</row>
    <row r="34" spans="1:17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</row>
    <row r="36" spans="1:17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</row>
    <row r="37" spans="1:17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</row>
    <row r="38" spans="1:17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</row>
    <row r="40" spans="1:17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</row>
    <row r="41" spans="1:17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</row>
    <row r="42" spans="1:17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/>
    </row>
    <row r="44" spans="1:17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/>
    </row>
    <row r="45" spans="1:17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/>
    </row>
    <row r="46" spans="1:17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/>
    </row>
    <row r="48" spans="1:17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/>
    </row>
    <row r="49" spans="1:17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/>
    </row>
    <row r="50" spans="1:17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20442504.000500008</v>
      </c>
    </row>
    <row r="52" spans="1:17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0">O4+O8+O12+O16+O20+O24+O28+O32+O36+O40+O44+O48</f>
        <v>147685.72</v>
      </c>
      <c r="P52" s="50">
        <f t="shared" si="30"/>
        <v>157384.92300000001</v>
      </c>
      <c r="Q52" s="50">
        <f t="shared" ref="Q52" si="31">Q4+Q8+Q12+Q16+Q20+Q24+Q28+Q32+Q36+Q40+Q44+Q48</f>
        <v>95015.863599538789</v>
      </c>
    </row>
    <row r="53" spans="1:17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2">G51+G52</f>
        <v>18840303</v>
      </c>
      <c r="H53" s="50">
        <f t="shared" ref="H53:M53" si="33">H51+H52</f>
        <v>19061402.309999999</v>
      </c>
      <c r="I53" s="50">
        <f t="shared" si="33"/>
        <v>19977707.100000001</v>
      </c>
      <c r="J53" s="50">
        <f t="shared" si="33"/>
        <v>20869311.320000004</v>
      </c>
      <c r="K53" s="50">
        <f t="shared" si="33"/>
        <v>21971718.265000001</v>
      </c>
      <c r="L53" s="50">
        <f t="shared" si="33"/>
        <v>21974862.935999997</v>
      </c>
      <c r="M53" s="50">
        <f t="shared" si="33"/>
        <v>21940747.507999998</v>
      </c>
      <c r="N53" s="50">
        <f t="shared" ref="N53:O53" si="34">N51+N52</f>
        <v>21081926.806999996</v>
      </c>
      <c r="O53" s="50">
        <f t="shared" si="34"/>
        <v>25354147.662999999</v>
      </c>
      <c r="P53" s="50">
        <f t="shared" ref="P53:Q53" si="35">P51+P52</f>
        <v>26152440.703000002</v>
      </c>
      <c r="Q53" s="50">
        <f t="shared" si="35"/>
        <v>20537519.864099547</v>
      </c>
    </row>
    <row r="54" spans="1:17" ht="19.95" customHeight="1" x14ac:dyDescent="0.25"/>
    <row r="55" spans="1:17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6">E2</f>
        <v>2011</v>
      </c>
      <c r="F55" s="67">
        <f t="shared" si="36"/>
        <v>2012</v>
      </c>
      <c r="G55" s="67">
        <f t="shared" si="36"/>
        <v>2013</v>
      </c>
      <c r="H55" s="67">
        <f t="shared" si="36"/>
        <v>2014</v>
      </c>
      <c r="I55" s="67">
        <f t="shared" si="36"/>
        <v>2015</v>
      </c>
      <c r="J55" s="67">
        <f t="shared" si="36"/>
        <v>2016</v>
      </c>
      <c r="K55" s="67">
        <f t="shared" si="36"/>
        <v>2017</v>
      </c>
      <c r="L55" s="67">
        <f t="shared" si="36"/>
        <v>2018</v>
      </c>
      <c r="M55" s="67">
        <f t="shared" si="36"/>
        <v>2019</v>
      </c>
      <c r="N55" s="67">
        <f t="shared" si="36"/>
        <v>2020</v>
      </c>
      <c r="O55" s="67">
        <f>O2</f>
        <v>2021</v>
      </c>
      <c r="P55" s="67">
        <f>P2</f>
        <v>2022</v>
      </c>
      <c r="Q55" s="67">
        <f>Q2</f>
        <v>2023</v>
      </c>
    </row>
    <row r="56" spans="1:17" ht="19.95" customHeight="1" x14ac:dyDescent="0.3">
      <c r="A56" s="66"/>
      <c r="B56" s="51" t="s">
        <v>13</v>
      </c>
      <c r="C56" s="52">
        <v>-0.16069958467748599</v>
      </c>
      <c r="D56" s="52">
        <f t="shared" ref="D56:P58" si="37">(D51-C51)/C51</f>
        <v>2.6517302771161447E-2</v>
      </c>
      <c r="E56" s="52">
        <f t="shared" si="37"/>
        <v>1.3241357268983003E-2</v>
      </c>
      <c r="F56" s="52">
        <f t="shared" si="37"/>
        <v>0.12360204553462777</v>
      </c>
      <c r="G56" s="52">
        <f t="shared" si="37"/>
        <v>7.8613475275075173E-2</v>
      </c>
      <c r="H56" s="52">
        <f t="shared" si="37"/>
        <v>1.2380890155841555E-2</v>
      </c>
      <c r="I56" s="52">
        <f t="shared" si="37"/>
        <v>5.0639442764670604E-2</v>
      </c>
      <c r="J56" s="52">
        <f t="shared" si="37"/>
        <v>4.9938974152407917E-2</v>
      </c>
      <c r="K56" s="52">
        <f t="shared" si="37"/>
        <v>5.4184065147352807E-2</v>
      </c>
      <c r="L56" s="52">
        <f t="shared" si="37"/>
        <v>3.8544257761065763E-5</v>
      </c>
      <c r="M56" s="52">
        <f t="shared" si="37"/>
        <v>-2.8346775832106689E-4</v>
      </c>
      <c r="N56" s="52">
        <f t="shared" si="37"/>
        <v>-3.5695808812382948E-2</v>
      </c>
      <c r="O56" s="52">
        <f t="shared" si="37"/>
        <v>0.20020313347166457</v>
      </c>
      <c r="P56" s="52">
        <f t="shared" si="37"/>
        <v>3.1285383834640024E-2</v>
      </c>
      <c r="Q56" s="52">
        <f>Q51/(P3+P7+P11+P15+P19+P23+P27+P31+P35+P39)-1</f>
        <v>-6.5697594816924387E-2</v>
      </c>
    </row>
    <row r="57" spans="1:17" ht="19.95" customHeight="1" x14ac:dyDescent="0.3">
      <c r="A57" s="54"/>
      <c r="B57" s="51" t="s">
        <v>14</v>
      </c>
      <c r="C57" s="52">
        <v>-0.33241271100430464</v>
      </c>
      <c r="D57" s="52">
        <f t="shared" si="37"/>
        <v>0.10899281361263406</v>
      </c>
      <c r="E57" s="52">
        <f t="shared" si="37"/>
        <v>0.3691255603614676</v>
      </c>
      <c r="F57" s="52">
        <f t="shared" si="37"/>
        <v>7.0739272294120692E-2</v>
      </c>
      <c r="G57" s="52">
        <f t="shared" si="37"/>
        <v>-9.696246614213852E-2</v>
      </c>
      <c r="H57" s="52">
        <f t="shared" si="37"/>
        <v>-2.3804350413616622E-2</v>
      </c>
      <c r="I57" s="52">
        <f t="shared" si="37"/>
        <v>-9.8583123328756295E-2</v>
      </c>
      <c r="J57" s="52">
        <f t="shared" si="37"/>
        <v>-0.30871888220950217</v>
      </c>
      <c r="K57" s="52">
        <f t="shared" si="37"/>
        <v>-8.4630536681344626E-2</v>
      </c>
      <c r="L57" s="52">
        <f t="shared" si="37"/>
        <v>1.2318006793661152E-2</v>
      </c>
      <c r="M57" s="52">
        <f t="shared" si="37"/>
        <v>-0.14749534958744262</v>
      </c>
      <c r="N57" s="52">
        <f t="shared" si="37"/>
        <v>-0.50401100455652004</v>
      </c>
      <c r="O57" s="52">
        <f t="shared" si="37"/>
        <v>0.84383584903304742</v>
      </c>
      <c r="P57" s="52">
        <f t="shared" si="37"/>
        <v>6.5674616340699751E-2</v>
      </c>
      <c r="Q57" s="52">
        <f>Q52/(P4+P8+P12+P16+P20+P24+P28+P32+P36+P40)-1</f>
        <v>-0.25760551024506195</v>
      </c>
    </row>
    <row r="58" spans="1:17" ht="19.95" customHeight="1" x14ac:dyDescent="0.3">
      <c r="A58" s="54"/>
      <c r="B58" s="51" t="s">
        <v>21</v>
      </c>
      <c r="C58" s="52">
        <v>-0.16400117152625951</v>
      </c>
      <c r="D58" s="52">
        <f t="shared" si="37"/>
        <v>2.7783632011021908E-2</v>
      </c>
      <c r="E58" s="52">
        <f t="shared" si="37"/>
        <v>1.9137355800563111E-2</v>
      </c>
      <c r="F58" s="52">
        <f t="shared" si="37"/>
        <v>0.12242549887172964</v>
      </c>
      <c r="G58" s="52">
        <f t="shared" si="37"/>
        <v>7.488569396362689E-2</v>
      </c>
      <c r="H58" s="52">
        <f t="shared" si="37"/>
        <v>1.1735443426785581E-2</v>
      </c>
      <c r="I58" s="52">
        <f t="shared" si="37"/>
        <v>4.8071216120300381E-2</v>
      </c>
      <c r="J58" s="52">
        <f t="shared" si="37"/>
        <v>4.4629957559043525E-2</v>
      </c>
      <c r="K58" s="52">
        <f t="shared" si="37"/>
        <v>5.282430877072164E-2</v>
      </c>
      <c r="L58" s="53">
        <f t="shared" si="37"/>
        <v>1.4312358105399929E-4</v>
      </c>
      <c r="M58" s="52">
        <f t="shared" si="37"/>
        <v>-1.5524751212036129E-3</v>
      </c>
      <c r="N58" s="52">
        <f t="shared" si="37"/>
        <v>-3.9142727506747868E-2</v>
      </c>
      <c r="O58" s="52">
        <f t="shared" si="37"/>
        <v>0.20264850054319816</v>
      </c>
      <c r="P58" s="52">
        <f t="shared" si="37"/>
        <v>3.1485698143383999E-2</v>
      </c>
      <c r="Q58" s="52">
        <f>Q53/(P5+P9+P13+P17+P21+P25+P29+P33+P37+P41)-1</f>
        <v>-6.6813621716483862E-2</v>
      </c>
    </row>
    <row r="61" spans="1:17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7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7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5" width="10.81640625" style="3" hidden="1" customWidth="1"/>
    <col min="6" max="8" width="10.81640625" style="3" customWidth="1"/>
    <col min="9" max="11" width="11.453125" style="3"/>
    <col min="12" max="12" width="9.6328125" style="3" customWidth="1"/>
    <col min="13" max="16" width="10.453125" style="3" customWidth="1"/>
    <col min="17" max="16384" width="11.453125" style="3"/>
  </cols>
  <sheetData>
    <row r="1" spans="1:16" ht="64.95" customHeight="1" x14ac:dyDescent="0.25">
      <c r="B1" s="2"/>
      <c r="G1" s="2" t="s">
        <v>17</v>
      </c>
      <c r="H1" s="2"/>
      <c r="I1" s="2"/>
      <c r="J1" s="2"/>
      <c r="K1" s="2"/>
      <c r="L1" s="2"/>
      <c r="M1" s="2"/>
      <c r="N1" s="2"/>
      <c r="O1" s="2"/>
      <c r="P1" s="2"/>
    </row>
    <row r="2" spans="1:16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</row>
    <row r="3" spans="1:16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</row>
    <row r="4" spans="1:16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</row>
    <row r="5" spans="1:16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</row>
    <row r="6" spans="1:16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</row>
    <row r="7" spans="1:16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</row>
    <row r="8" spans="1:16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</row>
    <row r="9" spans="1:16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</row>
    <row r="10" spans="1:16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</row>
    <row r="11" spans="1:16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</row>
    <row r="12" spans="1:16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</row>
    <row r="13" spans="1:16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/>
    </row>
    <row r="14" spans="1:16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/>
    </row>
    <row r="15" spans="1:16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>SUM(M3:M14)</f>
        <v>1428</v>
      </c>
      <c r="N15" s="57">
        <f>SUM(N3:N14)</f>
        <v>1548</v>
      </c>
      <c r="O15" s="57">
        <f>SUM(O3:O14)</f>
        <v>1500</v>
      </c>
      <c r="P15" s="57">
        <f>SUM(P3:P14)</f>
        <v>1455</v>
      </c>
    </row>
    <row r="16" spans="1:16" ht="19.95" customHeight="1" x14ac:dyDescent="0.3">
      <c r="A16" s="40"/>
    </row>
    <row r="17" spans="1:16" ht="19.95" customHeight="1" x14ac:dyDescent="0.3">
      <c r="A17" s="60" t="s">
        <v>16</v>
      </c>
      <c r="B17" s="41">
        <v>-9.0532850491464048E-2</v>
      </c>
      <c r="C17" s="41">
        <f t="shared" ref="C17:I17" si="4">(C15-B15)/B15</f>
        <v>4.7212741751990896E-2</v>
      </c>
      <c r="D17" s="41">
        <f t="shared" si="4"/>
        <v>-7.0613796849538293E-3</v>
      </c>
      <c r="E17" s="41">
        <f t="shared" si="4"/>
        <v>7.5492341356673959E-2</v>
      </c>
      <c r="F17" s="41">
        <f t="shared" si="4"/>
        <v>-5.1373346897253307E-2</v>
      </c>
      <c r="G17" s="41">
        <f t="shared" si="4"/>
        <v>4.9329758713136732E-2</v>
      </c>
      <c r="H17" s="41">
        <f t="shared" si="4"/>
        <v>2.0439448134900357E-2</v>
      </c>
      <c r="I17" s="41">
        <f t="shared" si="4"/>
        <v>-3.6554832248372561E-2</v>
      </c>
      <c r="J17" s="41">
        <f t="shared" ref="J17:O17" si="5">J15/SUM(I3:I14)-1</f>
        <v>-9.2515592515592493E-2</v>
      </c>
      <c r="K17" s="41">
        <f t="shared" si="5"/>
        <v>-5.2119129438717104E-2</v>
      </c>
      <c r="L17" s="41">
        <f t="shared" si="5"/>
        <v>-8.5196374622356519E-2</v>
      </c>
      <c r="M17" s="41">
        <f t="shared" si="5"/>
        <v>-5.6803170409511217E-2</v>
      </c>
      <c r="N17" s="41">
        <f t="shared" si="5"/>
        <v>8.4033613445378075E-2</v>
      </c>
      <c r="O17" s="41">
        <f t="shared" si="5"/>
        <v>-3.1007751937984551E-2</v>
      </c>
      <c r="P17" s="41">
        <f>P15/SUM(O3:O12)-1</f>
        <v>0.17813765182186225</v>
      </c>
    </row>
    <row r="18" spans="1:16" ht="17.399999999999999" x14ac:dyDescent="0.3">
      <c r="A18" s="40"/>
      <c r="B18" s="32"/>
      <c r="C18" s="32"/>
      <c r="D18" s="32"/>
      <c r="L18" s="40"/>
    </row>
    <row r="19" spans="1:16" ht="15.6" x14ac:dyDescent="0.3">
      <c r="A19" s="61" t="s">
        <v>27</v>
      </c>
      <c r="L19" s="44"/>
    </row>
    <row r="20" spans="1:16" ht="15.6" x14ac:dyDescent="0.3">
      <c r="A20" s="44"/>
      <c r="L20" s="44"/>
    </row>
    <row r="26" spans="1:16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6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6">
        <v>7511</v>
      </c>
      <c r="D4" s="86">
        <v>6760</v>
      </c>
      <c r="E4" s="86">
        <v>8188</v>
      </c>
      <c r="F4" s="86">
        <v>7274</v>
      </c>
      <c r="G4" s="86">
        <v>6655</v>
      </c>
      <c r="H4" s="86">
        <v>7031</v>
      </c>
      <c r="I4" s="86">
        <v>7612</v>
      </c>
      <c r="J4" s="86">
        <v>8682</v>
      </c>
      <c r="K4" s="86">
        <v>7832</v>
      </c>
      <c r="L4" s="86">
        <v>7530</v>
      </c>
      <c r="M4" s="86"/>
      <c r="N4" s="86"/>
      <c r="O4" s="79">
        <f>SUM(C4:N4)</f>
        <v>75075</v>
      </c>
    </row>
    <row r="5" spans="1:15" x14ac:dyDescent="0.25">
      <c r="A5" s="70"/>
      <c r="B5" s="80" t="s">
        <v>40</v>
      </c>
      <c r="C5" s="86">
        <v>88690</v>
      </c>
      <c r="D5" s="86">
        <v>89430</v>
      </c>
      <c r="E5" s="86">
        <v>92064</v>
      </c>
      <c r="F5" s="86">
        <v>84010</v>
      </c>
      <c r="G5" s="86">
        <v>81182</v>
      </c>
      <c r="H5" s="86">
        <v>75088</v>
      </c>
      <c r="I5" s="86">
        <v>80902</v>
      </c>
      <c r="J5" s="86">
        <v>80912</v>
      </c>
      <c r="K5" s="86">
        <v>73442</v>
      </c>
      <c r="L5" s="86">
        <v>84726</v>
      </c>
      <c r="M5" s="86"/>
      <c r="N5" s="86"/>
      <c r="O5" s="79">
        <f>SUM(C5:N5)</f>
        <v>830446</v>
      </c>
    </row>
    <row r="6" spans="1:15" x14ac:dyDescent="0.25">
      <c r="A6" s="70"/>
      <c r="B6" s="84" t="s">
        <v>41</v>
      </c>
      <c r="C6" s="87">
        <v>229.5</v>
      </c>
      <c r="D6" s="87">
        <v>209.25</v>
      </c>
      <c r="E6" s="87">
        <v>220.5</v>
      </c>
      <c r="F6" s="87">
        <v>186.75</v>
      </c>
      <c r="G6" s="87">
        <v>207</v>
      </c>
      <c r="H6" s="87">
        <v>294.75</v>
      </c>
      <c r="I6" s="87">
        <v>427.5</v>
      </c>
      <c r="J6" s="87">
        <v>364.5</v>
      </c>
      <c r="K6" s="87">
        <v>240.75</v>
      </c>
      <c r="L6" s="87">
        <v>333</v>
      </c>
      <c r="M6" s="87"/>
      <c r="N6" s="87"/>
      <c r="O6" s="81">
        <f>SUM(C6:N6)</f>
        <v>2713.5</v>
      </c>
    </row>
    <row r="7" spans="1:15" x14ac:dyDescent="0.25">
      <c r="A7" s="70"/>
      <c r="B7" s="26" t="s">
        <v>0</v>
      </c>
      <c r="C7" s="79">
        <f t="shared" ref="C7:D7" si="0">SUM(C4:C6)</f>
        <v>96430.5</v>
      </c>
      <c r="D7" s="79">
        <f t="shared" si="0"/>
        <v>96399.25</v>
      </c>
      <c r="E7" s="79">
        <f>SUM(E4:E6)</f>
        <v>100472.5</v>
      </c>
      <c r="F7" s="79">
        <f>SUM(F4:F6)</f>
        <v>91470.75</v>
      </c>
      <c r="G7" s="79">
        <f t="shared" ref="G7:N7" si="1">SUM(G4:G6)</f>
        <v>88044</v>
      </c>
      <c r="H7" s="79">
        <f t="shared" si="1"/>
        <v>82413.75</v>
      </c>
      <c r="I7" s="79">
        <f>SUM(I4:I6)</f>
        <v>88941.5</v>
      </c>
      <c r="J7" s="79">
        <f>SUM(J4:J6)</f>
        <v>89958.5</v>
      </c>
      <c r="K7" s="79">
        <f>SUM(K4:K6)</f>
        <v>81514.75</v>
      </c>
      <c r="L7" s="79">
        <f>SUM(L4:L6)</f>
        <v>92589</v>
      </c>
      <c r="M7" s="79">
        <f>SUM(M4:M6)</f>
        <v>0</v>
      </c>
      <c r="N7" s="79">
        <f t="shared" si="1"/>
        <v>0</v>
      </c>
      <c r="O7" s="79">
        <f>SUM(O4:O6)</f>
        <v>908234.5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6">
        <v>15228</v>
      </c>
      <c r="D9" s="86">
        <v>12557</v>
      </c>
      <c r="E9" s="86">
        <v>13624</v>
      </c>
      <c r="F9" s="86">
        <v>14147</v>
      </c>
      <c r="G9" s="86">
        <v>15147</v>
      </c>
      <c r="H9" s="86">
        <v>13707</v>
      </c>
      <c r="I9" s="86">
        <v>16165</v>
      </c>
      <c r="J9" s="86">
        <v>14769</v>
      </c>
      <c r="K9" s="86">
        <v>13931</v>
      </c>
      <c r="L9" s="86">
        <v>16073</v>
      </c>
      <c r="M9" s="86"/>
      <c r="N9" s="86"/>
      <c r="O9" s="79">
        <f>SUM(C9:N9)</f>
        <v>145348</v>
      </c>
    </row>
    <row r="10" spans="1:15" x14ac:dyDescent="0.25">
      <c r="A10" s="70"/>
      <c r="B10" s="80" t="s">
        <v>40</v>
      </c>
      <c r="C10" s="86">
        <v>117624</v>
      </c>
      <c r="D10" s="86">
        <v>94602</v>
      </c>
      <c r="E10" s="86">
        <v>90764</v>
      </c>
      <c r="F10" s="86">
        <v>103458</v>
      </c>
      <c r="G10" s="86">
        <v>112562</v>
      </c>
      <c r="H10" s="86">
        <v>108928</v>
      </c>
      <c r="I10" s="86">
        <v>123126</v>
      </c>
      <c r="J10" s="86">
        <v>119476</v>
      </c>
      <c r="K10" s="86">
        <v>113732</v>
      </c>
      <c r="L10" s="86">
        <v>127912</v>
      </c>
      <c r="M10" s="86"/>
      <c r="N10" s="86"/>
      <c r="O10" s="79">
        <f>SUM(C10:N10)</f>
        <v>1112184</v>
      </c>
    </row>
    <row r="11" spans="1:15" x14ac:dyDescent="0.25">
      <c r="A11" s="70"/>
      <c r="B11" s="84" t="s">
        <v>41</v>
      </c>
      <c r="C11" s="87">
        <v>1737</v>
      </c>
      <c r="D11" s="87">
        <v>1649.25</v>
      </c>
      <c r="E11" s="87">
        <v>927</v>
      </c>
      <c r="F11" s="87">
        <v>1359</v>
      </c>
      <c r="G11" s="87">
        <v>1494</v>
      </c>
      <c r="H11" s="87">
        <v>1703.25</v>
      </c>
      <c r="I11" s="87">
        <v>2283.75</v>
      </c>
      <c r="J11" s="87">
        <v>2542.5</v>
      </c>
      <c r="K11" s="87">
        <v>2409.75</v>
      </c>
      <c r="L11" s="87">
        <v>2214</v>
      </c>
      <c r="M11" s="87"/>
      <c r="N11" s="87"/>
      <c r="O11" s="81">
        <f>SUM(C11:N11)</f>
        <v>18319.5</v>
      </c>
    </row>
    <row r="12" spans="1:15" x14ac:dyDescent="0.25">
      <c r="A12" s="70"/>
      <c r="B12" s="26" t="s">
        <v>0</v>
      </c>
      <c r="C12" s="79">
        <f>SUM(C9:C11)</f>
        <v>134589</v>
      </c>
      <c r="D12" s="79">
        <f t="shared" ref="D12" si="2">SUM(D9:D11)</f>
        <v>108808.25</v>
      </c>
      <c r="E12" s="79">
        <f>SUM(E9:E11)</f>
        <v>105315</v>
      </c>
      <c r="F12" s="79">
        <f>SUM(F9:F11)</f>
        <v>118964</v>
      </c>
      <c r="G12" s="79">
        <f t="shared" ref="G12:N12" si="3">SUM(G9:G11)</f>
        <v>129203</v>
      </c>
      <c r="H12" s="79">
        <f t="shared" si="3"/>
        <v>124338.25</v>
      </c>
      <c r="I12" s="79">
        <f t="shared" si="3"/>
        <v>141574.75</v>
      </c>
      <c r="J12" s="79">
        <f t="shared" si="3"/>
        <v>136787.5</v>
      </c>
      <c r="K12" s="79">
        <f t="shared" si="3"/>
        <v>130072.75</v>
      </c>
      <c r="L12" s="79">
        <f t="shared" si="3"/>
        <v>146199</v>
      </c>
      <c r="M12" s="79">
        <f t="shared" si="3"/>
        <v>0</v>
      </c>
      <c r="N12" s="79">
        <f t="shared" si="3"/>
        <v>0</v>
      </c>
      <c r="O12" s="79">
        <f>SUM(O9:O11)</f>
        <v>1275851.5</v>
      </c>
    </row>
    <row r="13" spans="1:15" ht="15.6" x14ac:dyDescent="0.3">
      <c r="A13" s="44" t="s">
        <v>37</v>
      </c>
      <c r="B13" s="45"/>
      <c r="C13" s="82">
        <f t="shared" ref="C13:D13" si="4">C7+C12</f>
        <v>231019.5</v>
      </c>
      <c r="D13" s="82">
        <f t="shared" si="4"/>
        <v>205207.5</v>
      </c>
      <c r="E13" s="82">
        <f>E7+E12</f>
        <v>205787.5</v>
      </c>
      <c r="F13" s="82">
        <f>F7+F12</f>
        <v>210434.75</v>
      </c>
      <c r="G13" s="82">
        <f t="shared" ref="G13:N13" si="5">G7+G12</f>
        <v>217247</v>
      </c>
      <c r="H13" s="82">
        <f t="shared" si="5"/>
        <v>206752</v>
      </c>
      <c r="I13" s="82">
        <f t="shared" si="5"/>
        <v>230516.25</v>
      </c>
      <c r="J13" s="82">
        <f t="shared" si="5"/>
        <v>226746</v>
      </c>
      <c r="K13" s="82">
        <f t="shared" si="5"/>
        <v>211587.5</v>
      </c>
      <c r="L13" s="82">
        <f t="shared" si="5"/>
        <v>238788</v>
      </c>
      <c r="M13" s="82">
        <f t="shared" si="5"/>
        <v>0</v>
      </c>
      <c r="N13" s="82">
        <f t="shared" si="5"/>
        <v>0</v>
      </c>
      <c r="O13" s="82">
        <f>SUM(C13:N13)</f>
        <v>2184086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6">
        <v>10148</v>
      </c>
      <c r="D15" s="86">
        <v>7933</v>
      </c>
      <c r="E15" s="86">
        <v>5526</v>
      </c>
      <c r="F15" s="86">
        <v>6785</v>
      </c>
      <c r="G15" s="86">
        <v>5809</v>
      </c>
      <c r="H15" s="86">
        <v>7265</v>
      </c>
      <c r="I15" s="86">
        <v>8135</v>
      </c>
      <c r="J15" s="86">
        <v>6744</v>
      </c>
      <c r="K15" s="86">
        <v>5846</v>
      </c>
      <c r="L15" s="86">
        <v>6014</v>
      </c>
      <c r="M15" s="86"/>
      <c r="N15" s="86"/>
      <c r="O15" s="79">
        <f>SUM(C15:N15)</f>
        <v>70205</v>
      </c>
    </row>
    <row r="16" spans="1:15" x14ac:dyDescent="0.25">
      <c r="A16" s="70"/>
      <c r="B16" s="80" t="s">
        <v>40</v>
      </c>
      <c r="C16" s="86">
        <v>42284</v>
      </c>
      <c r="D16" s="86">
        <v>37484</v>
      </c>
      <c r="E16" s="86">
        <v>32216</v>
      </c>
      <c r="F16" s="86">
        <v>33164</v>
      </c>
      <c r="G16" s="86">
        <v>38366</v>
      </c>
      <c r="H16" s="86">
        <v>44732</v>
      </c>
      <c r="I16" s="86">
        <v>54866</v>
      </c>
      <c r="J16" s="86">
        <v>49442</v>
      </c>
      <c r="K16" s="86">
        <v>49050</v>
      </c>
      <c r="L16" s="86">
        <v>56654</v>
      </c>
      <c r="M16" s="86"/>
      <c r="N16" s="86"/>
      <c r="O16" s="79">
        <f>SUM(C16:N16)</f>
        <v>438258</v>
      </c>
    </row>
    <row r="17" spans="1:15" x14ac:dyDescent="0.25">
      <c r="A17" s="70"/>
      <c r="B17" s="84" t="s">
        <v>41</v>
      </c>
      <c r="C17" s="87">
        <v>1791</v>
      </c>
      <c r="D17" s="87">
        <v>1712.25</v>
      </c>
      <c r="E17" s="87">
        <v>1170</v>
      </c>
      <c r="F17" s="87">
        <v>1300.5</v>
      </c>
      <c r="G17" s="87">
        <v>1192.5</v>
      </c>
      <c r="H17" s="87">
        <v>1237.5</v>
      </c>
      <c r="I17" s="87">
        <v>1530</v>
      </c>
      <c r="J17" s="87">
        <v>1865.25</v>
      </c>
      <c r="K17" s="87">
        <v>2196</v>
      </c>
      <c r="L17" s="87">
        <v>2007</v>
      </c>
      <c r="M17" s="87"/>
      <c r="N17" s="87"/>
      <c r="O17" s="81">
        <f>SUM(C17:N17)</f>
        <v>16002</v>
      </c>
    </row>
    <row r="18" spans="1:15" x14ac:dyDescent="0.25">
      <c r="A18" s="70"/>
      <c r="B18" s="26" t="s">
        <v>0</v>
      </c>
      <c r="C18" s="79">
        <f t="shared" ref="C18:D18" si="6">SUM(C15:C17)</f>
        <v>54223</v>
      </c>
      <c r="D18" s="79">
        <f t="shared" si="6"/>
        <v>47129.25</v>
      </c>
      <c r="E18" s="79">
        <f>SUM(E15:E17)</f>
        <v>38912</v>
      </c>
      <c r="F18" s="79">
        <f>SUM(F15:F17)</f>
        <v>41249.5</v>
      </c>
      <c r="G18" s="79">
        <f t="shared" ref="G18:N18" si="7">SUM(G15:G17)</f>
        <v>45367.5</v>
      </c>
      <c r="H18" s="79">
        <f t="shared" si="7"/>
        <v>53234.5</v>
      </c>
      <c r="I18" s="79">
        <f t="shared" si="7"/>
        <v>64531</v>
      </c>
      <c r="J18" s="79">
        <f t="shared" si="7"/>
        <v>58051.25</v>
      </c>
      <c r="K18" s="79">
        <f t="shared" si="7"/>
        <v>57092</v>
      </c>
      <c r="L18" s="79">
        <f t="shared" si="7"/>
        <v>64675</v>
      </c>
      <c r="M18" s="79">
        <f t="shared" si="7"/>
        <v>0</v>
      </c>
      <c r="N18" s="79">
        <f t="shared" si="7"/>
        <v>0</v>
      </c>
      <c r="O18" s="79">
        <f>SUM(O15:O17)</f>
        <v>524465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6">
        <v>2</v>
      </c>
      <c r="D20" s="86">
        <v>4</v>
      </c>
      <c r="E20" s="86">
        <v>35</v>
      </c>
      <c r="F20" s="86">
        <v>22</v>
      </c>
      <c r="G20" s="86">
        <v>34</v>
      </c>
      <c r="H20" s="86">
        <v>1</v>
      </c>
      <c r="I20" s="86">
        <v>51</v>
      </c>
      <c r="J20" s="86">
        <v>25</v>
      </c>
      <c r="K20" s="86">
        <v>17</v>
      </c>
      <c r="L20" s="86">
        <v>7</v>
      </c>
      <c r="M20" s="86"/>
      <c r="N20" s="86"/>
      <c r="O20" s="79">
        <f>SUM(C20:N20)</f>
        <v>198</v>
      </c>
    </row>
    <row r="21" spans="1:15" x14ac:dyDescent="0.25">
      <c r="A21" s="70"/>
      <c r="B21" s="80" t="s">
        <v>40</v>
      </c>
      <c r="C21" s="86">
        <v>3126</v>
      </c>
      <c r="D21" s="86">
        <v>4626</v>
      </c>
      <c r="E21" s="86">
        <v>4080</v>
      </c>
      <c r="F21" s="86">
        <v>4708</v>
      </c>
      <c r="G21" s="86">
        <v>3226</v>
      </c>
      <c r="H21" s="86">
        <v>4010</v>
      </c>
      <c r="I21" s="86">
        <v>3104</v>
      </c>
      <c r="J21" s="86">
        <v>2410</v>
      </c>
      <c r="K21" s="86">
        <v>2282</v>
      </c>
      <c r="L21" s="86">
        <v>3104</v>
      </c>
      <c r="M21" s="86"/>
      <c r="N21" s="86"/>
      <c r="O21" s="79">
        <f>SUM(C21:N21)</f>
        <v>34676</v>
      </c>
    </row>
    <row r="22" spans="1:15" x14ac:dyDescent="0.25">
      <c r="A22" s="70"/>
      <c r="B22" s="84" t="s">
        <v>41</v>
      </c>
      <c r="C22" s="87">
        <v>9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/>
      <c r="N22" s="87"/>
      <c r="O22" s="81">
        <f>SUM(C22:N22)</f>
        <v>9</v>
      </c>
    </row>
    <row r="23" spans="1:15" x14ac:dyDescent="0.25">
      <c r="A23" s="70"/>
      <c r="B23" s="26" t="s">
        <v>0</v>
      </c>
      <c r="C23" s="79">
        <f t="shared" ref="C23:D23" si="8">SUM(C20:C22)</f>
        <v>3137</v>
      </c>
      <c r="D23" s="79">
        <f t="shared" si="8"/>
        <v>4630</v>
      </c>
      <c r="E23" s="79">
        <f>SUM(E20:E22)</f>
        <v>4115</v>
      </c>
      <c r="F23" s="79">
        <f>SUM(F20:F22)</f>
        <v>4730</v>
      </c>
      <c r="G23" s="79">
        <f t="shared" ref="G23:N23" si="9">SUM(G20:G22)</f>
        <v>3260</v>
      </c>
      <c r="H23" s="79">
        <f t="shared" si="9"/>
        <v>4011</v>
      </c>
      <c r="I23" s="79">
        <f t="shared" si="9"/>
        <v>3155</v>
      </c>
      <c r="J23" s="79">
        <f t="shared" si="9"/>
        <v>2435</v>
      </c>
      <c r="K23" s="79">
        <f t="shared" si="9"/>
        <v>2299</v>
      </c>
      <c r="L23" s="79">
        <f t="shared" si="9"/>
        <v>3111</v>
      </c>
      <c r="M23" s="79">
        <f t="shared" si="9"/>
        <v>0</v>
      </c>
      <c r="N23" s="79">
        <f t="shared" si="9"/>
        <v>0</v>
      </c>
      <c r="O23" s="79">
        <f>SUM(O20:O22)</f>
        <v>34883</v>
      </c>
    </row>
    <row r="24" spans="1:15" ht="15.6" x14ac:dyDescent="0.3">
      <c r="A24" s="44" t="s">
        <v>38</v>
      </c>
      <c r="B24" s="45"/>
      <c r="C24" s="82">
        <f t="shared" ref="C24:D24" si="10">C18+C23</f>
        <v>57360</v>
      </c>
      <c r="D24" s="82">
        <f t="shared" si="10"/>
        <v>51759.25</v>
      </c>
      <c r="E24" s="82">
        <f>E18+E23</f>
        <v>43027</v>
      </c>
      <c r="F24" s="82">
        <f>F18+F23</f>
        <v>45979.5</v>
      </c>
      <c r="G24" s="82">
        <f t="shared" ref="G24:N24" si="11">G18+G23</f>
        <v>48627.5</v>
      </c>
      <c r="H24" s="82">
        <f t="shared" si="11"/>
        <v>57245.5</v>
      </c>
      <c r="I24" s="82">
        <f t="shared" si="11"/>
        <v>67686</v>
      </c>
      <c r="J24" s="82">
        <f t="shared" si="11"/>
        <v>60486.25</v>
      </c>
      <c r="K24" s="82">
        <f t="shared" si="11"/>
        <v>59391</v>
      </c>
      <c r="L24" s="82">
        <f t="shared" si="11"/>
        <v>67786</v>
      </c>
      <c r="M24" s="82">
        <f t="shared" si="11"/>
        <v>0</v>
      </c>
      <c r="N24" s="82">
        <f t="shared" si="11"/>
        <v>0</v>
      </c>
      <c r="O24" s="82">
        <f t="shared" ref="O24" si="12">SUM(O18,O23)</f>
        <v>559348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2">
        <f>C7+C18</f>
        <v>150653.5</v>
      </c>
      <c r="D26" s="82">
        <f t="shared" ref="D26:N26" si="13">D7+D18</f>
        <v>143528.5</v>
      </c>
      <c r="E26" s="82">
        <f t="shared" si="13"/>
        <v>139384.5</v>
      </c>
      <c r="F26" s="82">
        <f t="shared" si="13"/>
        <v>132720.25</v>
      </c>
      <c r="G26" s="82">
        <f t="shared" si="13"/>
        <v>133411.5</v>
      </c>
      <c r="H26" s="82">
        <f t="shared" si="13"/>
        <v>135648.25</v>
      </c>
      <c r="I26" s="82">
        <f t="shared" si="13"/>
        <v>153472.5</v>
      </c>
      <c r="J26" s="82">
        <f t="shared" si="13"/>
        <v>148009.75</v>
      </c>
      <c r="K26" s="82">
        <f t="shared" si="13"/>
        <v>138606.75</v>
      </c>
      <c r="L26" s="82">
        <f t="shared" si="13"/>
        <v>157264</v>
      </c>
      <c r="M26" s="82">
        <f t="shared" si="13"/>
        <v>0</v>
      </c>
      <c r="N26" s="82">
        <f t="shared" si="13"/>
        <v>0</v>
      </c>
      <c r="O26" s="82">
        <f>SUM(O7,O18)</f>
        <v>1432699.5</v>
      </c>
    </row>
    <row r="27" spans="1:15" ht="15.6" x14ac:dyDescent="0.3">
      <c r="A27" s="70"/>
      <c r="B27" s="73" t="s">
        <v>44</v>
      </c>
      <c r="C27" s="83">
        <f>C12+C23</f>
        <v>137726</v>
      </c>
      <c r="D27" s="83">
        <f t="shared" ref="D27:N27" si="14">D12+D23</f>
        <v>113438.25</v>
      </c>
      <c r="E27" s="83">
        <f t="shared" si="14"/>
        <v>109430</v>
      </c>
      <c r="F27" s="83">
        <f t="shared" si="14"/>
        <v>123694</v>
      </c>
      <c r="G27" s="83">
        <f t="shared" si="14"/>
        <v>132463</v>
      </c>
      <c r="H27" s="83">
        <f t="shared" si="14"/>
        <v>128349.25</v>
      </c>
      <c r="I27" s="83">
        <f t="shared" si="14"/>
        <v>144729.75</v>
      </c>
      <c r="J27" s="83">
        <f t="shared" si="14"/>
        <v>139222.5</v>
      </c>
      <c r="K27" s="83">
        <f t="shared" si="14"/>
        <v>132371.75</v>
      </c>
      <c r="L27" s="83">
        <f t="shared" si="14"/>
        <v>149310</v>
      </c>
      <c r="M27" s="83">
        <f t="shared" si="14"/>
        <v>0</v>
      </c>
      <c r="N27" s="83">
        <f t="shared" si="14"/>
        <v>0</v>
      </c>
      <c r="O27" s="83">
        <f>SUM(O12,O23)</f>
        <v>1310734.5</v>
      </c>
    </row>
    <row r="28" spans="1:15" ht="15.6" x14ac:dyDescent="0.3">
      <c r="A28" s="70"/>
      <c r="B28" s="73" t="s">
        <v>20</v>
      </c>
      <c r="C28" s="82">
        <f>SUM(C26:C27)</f>
        <v>288379.5</v>
      </c>
      <c r="D28" s="82">
        <f t="shared" ref="D28:O28" si="15">SUM(D26:D27)</f>
        <v>256966.75</v>
      </c>
      <c r="E28" s="82">
        <f t="shared" si="15"/>
        <v>248814.5</v>
      </c>
      <c r="F28" s="82">
        <f t="shared" si="15"/>
        <v>256414.25</v>
      </c>
      <c r="G28" s="82">
        <f t="shared" si="15"/>
        <v>265874.5</v>
      </c>
      <c r="H28" s="82">
        <f t="shared" si="15"/>
        <v>263997.5</v>
      </c>
      <c r="I28" s="82">
        <f t="shared" si="15"/>
        <v>298202.25</v>
      </c>
      <c r="J28" s="82">
        <f t="shared" si="15"/>
        <v>287232.25</v>
      </c>
      <c r="K28" s="82">
        <f t="shared" si="15"/>
        <v>270978.5</v>
      </c>
      <c r="L28" s="82">
        <f t="shared" si="15"/>
        <v>306574</v>
      </c>
      <c r="M28" s="82">
        <f t="shared" si="15"/>
        <v>0</v>
      </c>
      <c r="N28" s="82">
        <f t="shared" si="15"/>
        <v>0</v>
      </c>
      <c r="O28" s="82">
        <f>SUM(O26:O27)</f>
        <v>2743434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63" activePane="bottomRight" state="frozen"/>
      <selection pane="topRight" activeCell="B1" sqref="B1"/>
      <selection pane="bottomLeft" activeCell="A2" sqref="A2"/>
      <selection pane="bottomRight" activeCell="A90" sqref="A90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1" customFormat="1" ht="19.95" customHeight="1" x14ac:dyDescent="0.3">
      <c r="A63" s="88">
        <v>44378</v>
      </c>
      <c r="B63" s="89">
        <v>81067.5</v>
      </c>
      <c r="C63" s="89">
        <v>142962.75</v>
      </c>
      <c r="D63" s="89">
        <v>224030.25</v>
      </c>
      <c r="E63" s="89">
        <v>66842</v>
      </c>
      <c r="F63" s="89">
        <v>2254</v>
      </c>
      <c r="G63" s="89">
        <v>69096</v>
      </c>
      <c r="H63" s="89">
        <v>293126.25</v>
      </c>
      <c r="I63" s="89">
        <v>164227</v>
      </c>
      <c r="J63" s="89">
        <v>2075378.706</v>
      </c>
      <c r="K63" s="89">
        <v>8977</v>
      </c>
      <c r="L63" s="89">
        <v>2084355.706</v>
      </c>
      <c r="M63" s="89">
        <v>126</v>
      </c>
      <c r="N63" s="89">
        <v>888743.60199999996</v>
      </c>
      <c r="O63" s="89">
        <v>1186635.1040000001</v>
      </c>
      <c r="P63" s="89">
        <v>1007</v>
      </c>
      <c r="Q63" s="89">
        <v>7970</v>
      </c>
      <c r="R63" s="89">
        <v>0</v>
      </c>
      <c r="S63" s="90">
        <f t="shared" ref="S63" si="69">(N63+P63)/SUM(N63:Q63)</f>
        <v>0.42687080685833761</v>
      </c>
      <c r="T63" s="90">
        <f t="shared" ref="T63" si="70">(O63+Q63)/SUM(N63:Q63)</f>
        <v>0.57312919314166233</v>
      </c>
      <c r="U63" s="90">
        <f t="shared" si="2"/>
        <v>0.50459315738525634</v>
      </c>
      <c r="V63" s="90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1" customFormat="1" ht="19.95" customHeight="1" x14ac:dyDescent="0.3">
      <c r="A75" s="88">
        <v>44743</v>
      </c>
      <c r="B75" s="89">
        <v>85169.5</v>
      </c>
      <c r="C75" s="89">
        <v>149828.75</v>
      </c>
      <c r="D75" s="89">
        <v>234998.25</v>
      </c>
      <c r="E75" s="89">
        <v>78364.5</v>
      </c>
      <c r="F75" s="89">
        <v>4327.75</v>
      </c>
      <c r="G75" s="89">
        <v>82692.25</v>
      </c>
      <c r="H75" s="89">
        <v>317690.5</v>
      </c>
      <c r="I75" s="89">
        <v>176441</v>
      </c>
      <c r="J75" s="89">
        <v>2193993.14</v>
      </c>
      <c r="K75" s="89">
        <v>7402</v>
      </c>
      <c r="L75" s="89">
        <v>2201395.14</v>
      </c>
      <c r="M75" s="89">
        <v>130</v>
      </c>
      <c r="N75" s="89">
        <v>927521.31900000002</v>
      </c>
      <c r="O75" s="89">
        <v>1266471.821</v>
      </c>
      <c r="P75" s="89">
        <v>583</v>
      </c>
      <c r="Q75" s="89">
        <v>6819</v>
      </c>
      <c r="R75" s="89">
        <v>0</v>
      </c>
      <c r="S75" s="90">
        <f t="shared" si="107"/>
        <v>0.42159824110450245</v>
      </c>
      <c r="T75" s="90">
        <f t="shared" si="108"/>
        <v>0.5784017588954975</v>
      </c>
      <c r="U75" s="90">
        <f t="shared" si="109"/>
        <v>0.51475886121870185</v>
      </c>
      <c r="V75" s="90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ht="19.95" customHeight="1" x14ac:dyDescent="0.3">
      <c r="A87" s="64">
        <v>45108</v>
      </c>
      <c r="B87" s="55">
        <v>88941.5</v>
      </c>
      <c r="C87" s="55">
        <v>141574.75</v>
      </c>
      <c r="D87" s="55">
        <v>230516.25</v>
      </c>
      <c r="E87" s="55">
        <v>64531</v>
      </c>
      <c r="F87" s="55">
        <v>3155</v>
      </c>
      <c r="G87" s="55">
        <v>67686</v>
      </c>
      <c r="H87" s="55">
        <v>298202.25</v>
      </c>
      <c r="I87" s="55">
        <v>164851</v>
      </c>
      <c r="J87" s="55">
        <v>2118696.6765000001</v>
      </c>
      <c r="K87" s="55">
        <v>4625.8029260635403</v>
      </c>
      <c r="L87" s="55">
        <v>2123322.4794260701</v>
      </c>
      <c r="M87" s="55">
        <v>167</v>
      </c>
      <c r="N87" s="55">
        <v>969256.15599999903</v>
      </c>
      <c r="O87" s="55">
        <v>1149440.5205000001</v>
      </c>
      <c r="P87" s="55">
        <v>977.33148193359398</v>
      </c>
      <c r="Q87" s="55">
        <v>3648.4714441299402</v>
      </c>
      <c r="R87" s="55">
        <v>0</v>
      </c>
      <c r="S87" s="32">
        <f t="shared" ref="S87:S90" si="155">(N87+P87)/SUM(N87:Q87)</f>
        <v>0.45694118386774119</v>
      </c>
      <c r="T87" s="32">
        <f t="shared" ref="T87:T90" si="156">(O87+Q87)/SUM(N87:Q87)</f>
        <v>0.54305881613225881</v>
      </c>
      <c r="U87" s="32">
        <f t="shared" ref="U87:U90" si="157">(B87+E87)/H87</f>
        <v>0.51465909462453752</v>
      </c>
      <c r="V87" s="32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/>
      <c r="N91" s="55"/>
      <c r="O91" s="55"/>
      <c r="P91" s="55"/>
      <c r="Q91" s="55"/>
      <c r="R91" s="55"/>
      <c r="S91" s="32"/>
      <c r="T91" s="32"/>
      <c r="U91" s="32"/>
      <c r="V91" s="32"/>
    </row>
    <row r="92" spans="1:22" ht="19.95" customHeight="1" x14ac:dyDescent="0.3">
      <c r="A92" s="64"/>
      <c r="N92" s="55"/>
      <c r="O92" s="55"/>
      <c r="P92" s="55"/>
      <c r="Q92" s="55"/>
      <c r="R92" s="55"/>
      <c r="S92" s="32"/>
      <c r="T92" s="32"/>
      <c r="U92" s="32"/>
      <c r="V92" s="32"/>
    </row>
    <row r="93" spans="1:22" ht="19.95" customHeight="1" x14ac:dyDescent="0.3">
      <c r="A93" s="64"/>
      <c r="N93" s="55"/>
      <c r="O93" s="55"/>
      <c r="P93" s="55"/>
      <c r="Q93" s="55"/>
      <c r="R93" s="55"/>
      <c r="S93" s="32"/>
      <c r="T93" s="32"/>
      <c r="U93" s="32"/>
      <c r="V93" s="32"/>
    </row>
    <row r="94" spans="1:22" ht="19.95" customHeight="1" x14ac:dyDescent="0.3">
      <c r="A94" s="64"/>
      <c r="N94" s="55"/>
      <c r="O94" s="55"/>
      <c r="P94" s="55"/>
      <c r="Q94" s="55"/>
      <c r="R94" s="55"/>
      <c r="S94" s="32"/>
      <c r="T94" s="32"/>
      <c r="U94" s="32"/>
      <c r="V94" s="32"/>
    </row>
    <row r="95" spans="1:22" ht="19.95" customHeight="1" x14ac:dyDescent="0.3">
      <c r="A95" s="64"/>
      <c r="N95" s="55"/>
      <c r="O95" s="55"/>
      <c r="P95" s="55"/>
      <c r="Q95" s="55"/>
      <c r="R95" s="55"/>
      <c r="S95" s="32"/>
      <c r="T95" s="32"/>
      <c r="U95" s="32"/>
      <c r="V95" s="32"/>
    </row>
    <row r="96" spans="1:22" ht="19.95" customHeight="1" x14ac:dyDescent="0.3">
      <c r="A96" s="64"/>
      <c r="N96" s="55"/>
      <c r="O96" s="55"/>
      <c r="P96" s="55"/>
      <c r="Q96" s="55"/>
      <c r="R96" s="55"/>
      <c r="S96" s="32"/>
      <c r="T96" s="32"/>
      <c r="U96" s="32"/>
      <c r="V96" s="32"/>
    </row>
    <row r="97" spans="1:22" ht="19.95" customHeight="1" x14ac:dyDescent="0.3">
      <c r="A97" s="64"/>
      <c r="N97" s="55"/>
      <c r="O97" s="55"/>
      <c r="P97" s="55"/>
      <c r="Q97" s="55"/>
      <c r="R97" s="55"/>
      <c r="S97" s="32"/>
      <c r="T97" s="32"/>
      <c r="U97" s="32"/>
      <c r="V97" s="32"/>
    </row>
    <row r="98" spans="1:22" ht="19.95" customHeight="1" x14ac:dyDescent="0.3">
      <c r="A98" s="64"/>
      <c r="N98" s="55"/>
      <c r="O98" s="55"/>
      <c r="P98" s="55"/>
      <c r="Q98" s="55"/>
      <c r="R98" s="55"/>
      <c r="S98" s="32"/>
      <c r="T98" s="32"/>
      <c r="U98" s="32"/>
      <c r="V98" s="32"/>
    </row>
    <row r="99" spans="1:22" ht="19.95" customHeight="1" x14ac:dyDescent="0.3">
      <c r="A99" s="64"/>
      <c r="N99" s="55"/>
      <c r="O99" s="55"/>
      <c r="P99" s="55"/>
      <c r="Q99" s="55"/>
      <c r="R99" s="55"/>
      <c r="S99" s="32"/>
      <c r="T99" s="32"/>
      <c r="U99" s="32"/>
      <c r="V99" s="32"/>
    </row>
    <row r="100" spans="1:22" ht="19.95" customHeight="1" x14ac:dyDescent="0.3">
      <c r="A100" s="64"/>
      <c r="N100" s="55"/>
      <c r="O100" s="55"/>
      <c r="P100" s="55"/>
      <c r="Q100" s="55"/>
      <c r="R100" s="55"/>
      <c r="S100" s="32"/>
      <c r="T100" s="32"/>
      <c r="U100" s="32"/>
      <c r="V100" s="32"/>
    </row>
    <row r="101" spans="1:22" ht="19.95" customHeight="1" x14ac:dyDescent="0.3">
      <c r="A101" s="64"/>
      <c r="N101" s="55"/>
      <c r="O101" s="55"/>
      <c r="P101" s="55"/>
      <c r="Q101" s="55"/>
      <c r="R101" s="55"/>
      <c r="S101" s="32"/>
      <c r="T101" s="32"/>
      <c r="U101" s="32"/>
      <c r="V101" s="32"/>
    </row>
    <row r="102" spans="1:22" ht="19.95" customHeight="1" x14ac:dyDescent="0.3">
      <c r="A102" s="64"/>
      <c r="N102" s="55"/>
      <c r="O102" s="55"/>
      <c r="P102" s="55"/>
      <c r="Q102" s="55"/>
      <c r="R102" s="55"/>
      <c r="S102" s="32"/>
      <c r="T102" s="32"/>
      <c r="U102" s="32"/>
      <c r="V102" s="32"/>
    </row>
    <row r="103" spans="1:22" ht="19.95" customHeight="1" x14ac:dyDescent="0.3">
      <c r="A103" s="64"/>
      <c r="N103" s="55"/>
      <c r="O103" s="55"/>
      <c r="P103" s="55"/>
      <c r="Q103" s="55"/>
      <c r="R103" s="55"/>
      <c r="S103" s="32"/>
      <c r="T103" s="32"/>
      <c r="U103" s="32"/>
      <c r="V103" s="32"/>
    </row>
    <row r="104" spans="1:22" ht="19.95" customHeight="1" x14ac:dyDescent="0.3">
      <c r="A104" s="64"/>
      <c r="N104" s="55"/>
      <c r="O104" s="55"/>
      <c r="P104" s="55"/>
      <c r="Q104" s="55"/>
      <c r="R104" s="55"/>
      <c r="S104" s="32"/>
      <c r="T104" s="32"/>
      <c r="U104" s="32"/>
      <c r="V104" s="32"/>
    </row>
    <row r="105" spans="1:22" ht="19.95" customHeight="1" x14ac:dyDescent="0.3">
      <c r="A105" s="64"/>
      <c r="N105" s="55"/>
      <c r="O105" s="55"/>
      <c r="P105" s="55"/>
      <c r="Q105" s="55"/>
      <c r="R105" s="55"/>
      <c r="S105" s="32"/>
      <c r="T105" s="32"/>
      <c r="U105" s="32"/>
      <c r="V105" s="32"/>
    </row>
    <row r="106" spans="1:22" ht="19.95" customHeight="1" x14ac:dyDescent="0.3">
      <c r="A106" s="64"/>
      <c r="N106" s="55"/>
      <c r="O106" s="55"/>
      <c r="P106" s="55"/>
      <c r="Q106" s="55"/>
      <c r="R106" s="55"/>
      <c r="S106" s="32"/>
      <c r="T106" s="32"/>
      <c r="U106" s="32"/>
      <c r="V106" s="32"/>
    </row>
    <row r="107" spans="1:22" ht="19.95" customHeight="1" x14ac:dyDescent="0.3">
      <c r="A107" s="64"/>
      <c r="N107" s="55"/>
      <c r="O107" s="55"/>
      <c r="P107" s="55"/>
      <c r="Q107" s="55"/>
      <c r="R107" s="55"/>
      <c r="S107" s="32"/>
      <c r="T107" s="32"/>
      <c r="U107" s="32"/>
      <c r="V107" s="32"/>
    </row>
    <row r="108" spans="1:22" ht="19.95" customHeight="1" x14ac:dyDescent="0.3">
      <c r="A108" s="64"/>
      <c r="N108" s="55"/>
      <c r="O108" s="55"/>
      <c r="P108" s="55"/>
      <c r="Q108" s="55"/>
      <c r="R108" s="55"/>
      <c r="S108" s="32"/>
      <c r="T108" s="32"/>
      <c r="U108" s="32"/>
      <c r="V108" s="32"/>
    </row>
    <row r="109" spans="1:22" ht="19.95" customHeight="1" x14ac:dyDescent="0.3">
      <c r="A109" s="64"/>
      <c r="N109" s="55"/>
      <c r="O109" s="55"/>
      <c r="P109" s="55"/>
      <c r="Q109" s="55"/>
      <c r="R109" s="55"/>
      <c r="S109" s="32"/>
      <c r="T109" s="32"/>
      <c r="U109" s="32"/>
      <c r="V109" s="32"/>
    </row>
    <row r="110" spans="1:22" ht="19.95" customHeight="1" x14ac:dyDescent="0.3">
      <c r="A110" s="64"/>
      <c r="N110" s="55"/>
      <c r="O110" s="55"/>
      <c r="P110" s="55"/>
      <c r="Q110" s="55"/>
      <c r="R110" s="55"/>
      <c r="S110" s="32"/>
      <c r="T110" s="32"/>
      <c r="U110" s="32"/>
      <c r="V110" s="32"/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2023-11-20T18:03:25Z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