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5\2025 08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R17" i="47" l="1"/>
  <c r="R10" i="47"/>
  <c r="S58" i="45"/>
  <c r="S57" i="45"/>
  <c r="S56" i="45"/>
  <c r="S33" i="45"/>
  <c r="S32" i="45"/>
  <c r="S31" i="45"/>
  <c r="R17" i="44"/>
  <c r="R10" i="44"/>
  <c r="S86" i="46"/>
  <c r="S85" i="46"/>
  <c r="S84" i="46"/>
  <c r="S83" i="46"/>
  <c r="S82" i="46"/>
  <c r="S49" i="46"/>
  <c r="S48" i="46"/>
  <c r="S47" i="46"/>
  <c r="S46" i="46"/>
  <c r="S45" i="46"/>
  <c r="R9" i="47" l="1"/>
  <c r="S29" i="45"/>
  <c r="S28" i="45"/>
  <c r="S27" i="45"/>
  <c r="R9" i="44"/>
  <c r="S43" i="46"/>
  <c r="S42" i="46"/>
  <c r="S41" i="46"/>
  <c r="S40" i="46"/>
  <c r="S39" i="46"/>
  <c r="V111" i="48"/>
  <c r="U111" i="48"/>
  <c r="T111" i="48"/>
  <c r="S111" i="48"/>
  <c r="R8" i="47" l="1"/>
  <c r="S25" i="45"/>
  <c r="S24" i="45"/>
  <c r="S23" i="45"/>
  <c r="R8" i="44"/>
  <c r="S37" i="46"/>
  <c r="S36" i="46"/>
  <c r="S35" i="46"/>
  <c r="S34" i="46"/>
  <c r="S33" i="46"/>
  <c r="S27" i="46"/>
  <c r="V110" i="48"/>
  <c r="U110" i="48"/>
  <c r="T110" i="48"/>
  <c r="S110" i="48"/>
  <c r="R7" i="47" l="1"/>
  <c r="S21" i="45"/>
  <c r="S20" i="45"/>
  <c r="S19" i="45"/>
  <c r="R7" i="44"/>
  <c r="S31" i="46"/>
  <c r="S30" i="46"/>
  <c r="S29" i="46"/>
  <c r="S28" i="46"/>
  <c r="V109" i="48"/>
  <c r="U109" i="48"/>
  <c r="T109" i="48"/>
  <c r="S109" i="48"/>
  <c r="R6" i="47" l="1"/>
  <c r="S17" i="45"/>
  <c r="S16" i="45"/>
  <c r="S15" i="45"/>
  <c r="R6" i="44"/>
  <c r="S25" i="46"/>
  <c r="S24" i="46"/>
  <c r="S23" i="46"/>
  <c r="S22" i="46"/>
  <c r="S21" i="46"/>
  <c r="V108" i="48"/>
  <c r="U108" i="48"/>
  <c r="T108" i="48"/>
  <c r="S108" i="48"/>
  <c r="R5" i="47" l="1"/>
  <c r="S13" i="45"/>
  <c r="S12" i="45"/>
  <c r="S11" i="45"/>
  <c r="R5" i="44"/>
  <c r="S19" i="46"/>
  <c r="S18" i="46"/>
  <c r="S17" i="46"/>
  <c r="S16" i="46"/>
  <c r="S15" i="46"/>
  <c r="V107" i="48"/>
  <c r="U107" i="48"/>
  <c r="T107" i="48"/>
  <c r="S107" i="48"/>
  <c r="R4" i="47" l="1"/>
  <c r="S9" i="45"/>
  <c r="S8" i="45"/>
  <c r="S7" i="45"/>
  <c r="R4" i="44"/>
  <c r="S13" i="46"/>
  <c r="S12" i="46"/>
  <c r="S11" i="46"/>
  <c r="S10" i="46"/>
  <c r="S9" i="46"/>
  <c r="V106" i="48"/>
  <c r="U106" i="48"/>
  <c r="T106" i="48"/>
  <c r="S106" i="48"/>
  <c r="R3" i="47" l="1"/>
  <c r="R15" i="47"/>
  <c r="S5" i="45"/>
  <c r="S4" i="45"/>
  <c r="S3" i="45"/>
  <c r="S55" i="45"/>
  <c r="S52" i="45"/>
  <c r="S51" i="45"/>
  <c r="R3" i="44"/>
  <c r="R15" i="44"/>
  <c r="S7" i="46"/>
  <c r="S6" i="46"/>
  <c r="S5" i="46"/>
  <c r="S4" i="46"/>
  <c r="S3" i="46"/>
  <c r="S81" i="46"/>
  <c r="S76" i="46"/>
  <c r="S78" i="46"/>
  <c r="S77" i="46"/>
  <c r="V105" i="48"/>
  <c r="U105" i="48"/>
  <c r="T105" i="48"/>
  <c r="S105" i="48"/>
  <c r="S53" i="45" l="1"/>
  <c r="S75" i="46"/>
  <c r="Q17" i="47"/>
  <c r="R58" i="45"/>
  <c r="R57" i="45"/>
  <c r="R56" i="45"/>
  <c r="R49" i="45"/>
  <c r="R48" i="45"/>
  <c r="R47" i="45"/>
  <c r="R86" i="46"/>
  <c r="R85" i="46"/>
  <c r="R84" i="46"/>
  <c r="R83" i="46"/>
  <c r="R82" i="46"/>
  <c r="R73" i="46"/>
  <c r="R72" i="46"/>
  <c r="R71" i="46"/>
  <c r="R70" i="46"/>
  <c r="R69" i="46"/>
  <c r="Q17" i="44"/>
  <c r="Q14" i="44"/>
  <c r="S79" i="46" l="1"/>
  <c r="Q14" i="47"/>
  <c r="V104" i="48"/>
  <c r="U104" i="48"/>
  <c r="T104" i="48"/>
  <c r="S104" i="48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R51" i="45"/>
  <c r="R5" i="45"/>
  <c r="R4" i="45"/>
  <c r="R52" i="45" s="1"/>
  <c r="R3" i="45"/>
  <c r="R55" i="45"/>
  <c r="R7" i="46"/>
  <c r="R6" i="46"/>
  <c r="R5" i="46"/>
  <c r="R4" i="46"/>
  <c r="R3" i="46"/>
  <c r="R53" i="45" l="1"/>
  <c r="Q3" i="44"/>
  <c r="Q15" i="44" s="1"/>
  <c r="R81" i="46"/>
  <c r="R78" i="46"/>
  <c r="R77" i="46"/>
  <c r="R76" i="46"/>
  <c r="R75" i="46"/>
  <c r="V93" i="48"/>
  <c r="U93" i="48"/>
  <c r="T93" i="48"/>
  <c r="S93" i="48"/>
  <c r="R79" i="46" l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<sst xmlns="http://schemas.openxmlformats.org/spreadsheetml/2006/main" count="236" uniqueCount="49">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</sst>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8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8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02"/>
  <sheetViews>
    <sheetView showGridLines="0" tabSelected="1" defaultGridColor="0" colorId="9" zoomScale="80" zoomScaleNormal="8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hidden="1" customWidth="1"/>
    <col min="10" max="10" width="13.26953125" style="26" customWidth="1"/>
    <col min="11" max="19" width="13.26953125" style="3" customWidth="1"/>
    <col min="20" max="16384" width="11.453125" style="3"/>
  </cols>
  <sheetData>
    <row r="1" spans="1:19" ht="64.95" customHeight="1" x14ac:dyDescent="0.25">
      <c r="B1" s="2"/>
      <c r="E1" s="2"/>
      <c r="G1" s="2" t="s">
        <v>45</v>
      </c>
      <c r="J1" s="2" t="s">
        <v>45</v>
      </c>
      <c r="K1" s="2"/>
      <c r="L1" s="2"/>
      <c r="M1" s="2"/>
      <c r="N1" s="2"/>
      <c r="O1" s="2"/>
      <c r="P1" s="2"/>
      <c r="Q1" s="2"/>
      <c r="R1" s="2"/>
      <c r="S1" s="2"/>
    </row>
    <row r="2" spans="1:19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  <c r="S3" s="9">
        <f>Data!$B105</f>
        <v>83949.75</v>
      </c>
    </row>
    <row r="4" spans="1:19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  <c r="S4" s="9">
        <f>Data!$C105</f>
        <v>121769.5</v>
      </c>
    </row>
    <row r="5" spans="1:19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  <c r="S5" s="9">
        <f>Data!$E105</f>
        <v>56731.5</v>
      </c>
    </row>
    <row r="6" spans="1:19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  <c r="S6" s="9">
        <f>Data!$F105</f>
        <v>6166</v>
      </c>
    </row>
    <row r="7" spans="1:19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  <c r="S7" s="12">
        <f>Data!$H105</f>
        <v>268616.75</v>
      </c>
    </row>
    <row r="8" spans="1:19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  <c r="S8" s="6"/>
    </row>
    <row r="9" spans="1:19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  <c r="S9" s="9">
        <f>Data!$B106</f>
        <v>82660.25</v>
      </c>
    </row>
    <row r="10" spans="1:19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  <c r="S10" s="9">
        <f>Data!$C106</f>
        <v>112356.75</v>
      </c>
    </row>
    <row r="11" spans="1:19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  <c r="S11" s="9">
        <f>Data!$E106</f>
        <v>43524.25</v>
      </c>
    </row>
    <row r="12" spans="1:19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  <c r="S12" s="9">
        <f>Data!$F106</f>
        <v>6056</v>
      </c>
    </row>
    <row r="13" spans="1:19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  <c r="S13" s="12">
        <f>Data!$H106</f>
        <v>244597.25</v>
      </c>
    </row>
    <row r="14" spans="1:19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</row>
    <row r="15" spans="1:19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  <c r="S15" s="9">
        <f>Data!$B107</f>
        <v>102448</v>
      </c>
    </row>
    <row r="16" spans="1:19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  <c r="S16" s="9">
        <f>Data!$C107</f>
        <v>138648</v>
      </c>
    </row>
    <row r="17" spans="1:19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  <c r="S17" s="9">
        <f>Data!$E107</f>
        <v>54751.5</v>
      </c>
    </row>
    <row r="18" spans="1:19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  <c r="S18" s="9">
        <f>Data!$F107</f>
        <v>4893.25</v>
      </c>
    </row>
    <row r="19" spans="1:19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  <c r="S19" s="12">
        <f>Data!$H107</f>
        <v>300740.75</v>
      </c>
    </row>
    <row r="20" spans="1:19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</row>
    <row r="21" spans="1:19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  <c r="S21" s="9">
        <f>Data!$B108</f>
        <v>94395.5</v>
      </c>
    </row>
    <row r="22" spans="1:19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  <c r="S22" s="9">
        <f>Data!$C108</f>
        <v>135596</v>
      </c>
    </row>
    <row r="23" spans="1:19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  <c r="S23" s="9">
        <f>Data!$E108</f>
        <v>61405.75</v>
      </c>
    </row>
    <row r="24" spans="1:19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  <c r="S24" s="9">
        <f>Data!$F108</f>
        <v>3006</v>
      </c>
    </row>
    <row r="25" spans="1:19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  <c r="S25" s="12">
        <f>Data!$H108</f>
        <v>294403.25</v>
      </c>
    </row>
    <row r="26" spans="1:19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</row>
    <row r="27" spans="1:19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  <c r="S27" s="9">
        <f>Data!$B109</f>
        <v>93405.5</v>
      </c>
    </row>
    <row r="28" spans="1:19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  <c r="S28" s="9">
        <f>Data!$C109</f>
        <v>134723.5</v>
      </c>
    </row>
    <row r="29" spans="1:19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  <c r="S29" s="9">
        <f>Data!$E109</f>
        <v>57751.25</v>
      </c>
    </row>
    <row r="30" spans="1:19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  <c r="S30" s="9">
        <f>Data!$F109</f>
        <v>2311</v>
      </c>
    </row>
    <row r="31" spans="1:19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  <c r="S31" s="12">
        <f>Data!$H109</f>
        <v>288191.25</v>
      </c>
    </row>
    <row r="32" spans="1:19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</row>
    <row r="33" spans="1:19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  <c r="S33" s="9">
        <f>Data!$B110</f>
        <v>83618.5</v>
      </c>
    </row>
    <row r="34" spans="1:19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  <c r="S34" s="9">
        <f>Data!$C110</f>
        <v>112307.75</v>
      </c>
    </row>
    <row r="35" spans="1:19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  <c r="S35" s="9">
        <f>Data!$E110</f>
        <v>46190.75</v>
      </c>
    </row>
    <row r="36" spans="1:19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  <c r="S36" s="9">
        <f>Data!$F110</f>
        <v>2319</v>
      </c>
    </row>
    <row r="37" spans="1:19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  <c r="S37" s="12">
        <f>Data!$H110</f>
        <v>244436</v>
      </c>
    </row>
    <row r="38" spans="1:19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</row>
    <row r="39" spans="1:19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  <c r="S39" s="9">
        <f>Data!$B111</f>
        <v>81131.5</v>
      </c>
    </row>
    <row r="40" spans="1:19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  <c r="S40" s="9">
        <f>Data!$C111</f>
        <v>128652.25</v>
      </c>
    </row>
    <row r="41" spans="1:19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  <c r="S41" s="9">
        <f>Data!$E111</f>
        <v>47611.5</v>
      </c>
    </row>
    <row r="42" spans="1:19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  <c r="S42" s="9">
        <f>Data!$F111</f>
        <v>1842</v>
      </c>
    </row>
    <row r="43" spans="1:19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  <c r="S43" s="12">
        <f>Data!$H111</f>
        <v>259237.25</v>
      </c>
    </row>
    <row r="44" spans="1:19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</row>
    <row r="45" spans="1:19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  <c r="S45" s="9">
        <f>Data!$B112</f>
        <v>85360.25</v>
      </c>
    </row>
    <row r="46" spans="1:19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  <c r="S46" s="9">
        <f>Data!$C112</f>
        <v>140055</v>
      </c>
    </row>
    <row r="47" spans="1:19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  <c r="S47" s="9">
        <f>Data!$E112</f>
        <v>63241.5</v>
      </c>
    </row>
    <row r="48" spans="1:19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  <c r="S48" s="9">
        <f>Data!$F112</f>
        <v>2740</v>
      </c>
    </row>
    <row r="49" spans="1:19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  <c r="S49" s="12">
        <f>Data!$H112</f>
        <v>291396.75</v>
      </c>
    </row>
    <row r="50" spans="1:19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</row>
    <row r="51" spans="1:19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  <c r="S51" s="9"/>
    </row>
    <row r="52" spans="1:19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  <c r="S52" s="9"/>
    </row>
    <row r="53" spans="1:19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  <c r="S53" s="9"/>
    </row>
    <row r="54" spans="1:19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  <c r="S54" s="9"/>
    </row>
    <row r="55" spans="1:19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  <c r="S55" s="12"/>
    </row>
    <row r="56" spans="1:19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  <c r="S56" s="6"/>
    </row>
    <row r="57" spans="1:19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  <c r="S57" s="9"/>
    </row>
    <row r="58" spans="1:19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  <c r="S58" s="9"/>
    </row>
    <row r="59" spans="1:19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  <c r="S59" s="9"/>
    </row>
    <row r="60" spans="1:19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  <c r="S60" s="9"/>
    </row>
    <row r="61" spans="1:19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  <c r="S61" s="12"/>
    </row>
    <row r="62" spans="1:19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  <c r="S62" s="6"/>
    </row>
    <row r="63" spans="1:19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  <c r="S63" s="9"/>
    </row>
    <row r="64" spans="1:19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  <c r="S64" s="9"/>
    </row>
    <row r="65" spans="1:19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  <c r="S65" s="9"/>
    </row>
    <row r="66" spans="1:19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  <c r="S66" s="9"/>
    </row>
    <row r="67" spans="1:19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  <c r="S67" s="12"/>
    </row>
    <row r="68" spans="1:19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</row>
    <row r="69" spans="1:19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>
        <f>Data!$B104</f>
        <v>97071.75</v>
      </c>
      <c r="S69" s="9"/>
    </row>
    <row r="70" spans="1:19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4">
        <f>Data!$C68</f>
        <v>157589.75</v>
      </c>
      <c r="P70" s="9">
        <f>Data!$C80</f>
        <v>125724.5</v>
      </c>
      <c r="Q70" s="9">
        <f>Data!$C92</f>
        <v>121629.75</v>
      </c>
      <c r="R70" s="9">
        <f>Data!$C104</f>
        <v>129308</v>
      </c>
      <c r="S70" s="9"/>
    </row>
    <row r="71" spans="1:19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4">
        <f>Data!$E68</f>
        <v>74265.25</v>
      </c>
      <c r="P71" s="9">
        <f>Data!$E80</f>
        <v>53602.5</v>
      </c>
      <c r="Q71" s="9">
        <f>Data!$E92</f>
        <v>49891</v>
      </c>
      <c r="R71" s="9">
        <f>Data!$E104</f>
        <v>51241.25</v>
      </c>
      <c r="S71" s="9"/>
    </row>
    <row r="72" spans="1:19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>
        <f>Data!$F104</f>
        <v>6840</v>
      </c>
      <c r="S72" s="9"/>
    </row>
    <row r="73" spans="1:19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>
        <f>Data!$H104</f>
        <v>284461</v>
      </c>
      <c r="S73" s="12"/>
    </row>
    <row r="74" spans="1:19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1138958.5</v>
      </c>
      <c r="S75" s="22">
        <f t="shared" ref="S75" si="25">S3+S9+S15+S21+S27+S33+S39+S45+S51+S57+S63+S69</f>
        <v>706969.25</v>
      </c>
    </row>
    <row r="76" spans="1:19" ht="19.95" customHeight="1" x14ac:dyDescent="0.3">
      <c r="A76" s="44"/>
      <c r="B76" s="8" t="s">
        <v>19</v>
      </c>
      <c r="C76" s="22">
        <f t="shared" ref="C76:M76" si="26">C4+C10+C16+C22+C28+C34+C40+C46+C52+C58+C64+C70</f>
        <v>689931</v>
      </c>
      <c r="D76" s="22">
        <f t="shared" si="26"/>
        <v>766680</v>
      </c>
      <c r="E76" s="22">
        <f t="shared" si="26"/>
        <v>768873.25</v>
      </c>
      <c r="F76" s="22">
        <f t="shared" si="26"/>
        <v>870317.5</v>
      </c>
      <c r="G76" s="23">
        <f t="shared" si="26"/>
        <v>934118.5</v>
      </c>
      <c r="H76" s="22">
        <f t="shared" si="26"/>
        <v>1017878.5</v>
      </c>
      <c r="I76" s="22">
        <f t="shared" si="26"/>
        <v>1082520</v>
      </c>
      <c r="J76" s="22">
        <f t="shared" si="26"/>
        <v>1174893</v>
      </c>
      <c r="K76" s="22">
        <f t="shared" si="26"/>
        <v>1276334.5</v>
      </c>
      <c r="L76" s="22">
        <f t="shared" si="26"/>
        <v>1327408.75</v>
      </c>
      <c r="M76" s="22">
        <f t="shared" si="26"/>
        <v>1366381</v>
      </c>
      <c r="N76" s="22">
        <f t="shared" ref="N76:O76" si="27">N4+N10+N16+N22+N28+N34+N40+N46+N52+N58+N64+N70</f>
        <v>1316975.5</v>
      </c>
      <c r="O76" s="22">
        <f t="shared" si="27"/>
        <v>1679528</v>
      </c>
      <c r="P76" s="22">
        <f t="shared" ref="P76:R77" si="28">P4+P10+P16+P22+P28+P34+P40+P46+P52+P58+P64+P70</f>
        <v>1728910.5</v>
      </c>
      <c r="Q76" s="22">
        <f t="shared" si="28"/>
        <v>1525899.75</v>
      </c>
      <c r="R76" s="22">
        <f t="shared" si="28"/>
        <v>1627165.25</v>
      </c>
      <c r="S76" s="22">
        <f t="shared" ref="S76" si="29">S4+S10+S16+S22+S28+S34+S40+S46+S52+S58+S64+S70</f>
        <v>1024108.75</v>
      </c>
    </row>
    <row r="77" spans="1:19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30">E5+E11+E17+E23+E29+E35+E41+E47+E53+E59+E65+E71</f>
        <v>176802.5</v>
      </c>
      <c r="F77" s="23">
        <f t="shared" si="30"/>
        <v>195567.25</v>
      </c>
      <c r="G77" s="23">
        <f t="shared" si="30"/>
        <v>188388.75</v>
      </c>
      <c r="H77" s="22">
        <f t="shared" si="30"/>
        <v>263862.5</v>
      </c>
      <c r="I77" s="22">
        <f t="shared" si="30"/>
        <v>394383.75</v>
      </c>
      <c r="J77" s="22">
        <f t="shared" si="30"/>
        <v>422843</v>
      </c>
      <c r="K77" s="22">
        <f t="shared" si="30"/>
        <v>506736.75</v>
      </c>
      <c r="L77" s="22">
        <f t="shared" ref="L77:M77" si="31">L5+L11+L17+L23+L29+L35+L41+L47+L53+L59+L65+L71</f>
        <v>528049.25</v>
      </c>
      <c r="M77" s="22">
        <f t="shared" si="31"/>
        <v>582802</v>
      </c>
      <c r="N77" s="22">
        <f t="shared" ref="N77:O77" si="32">N5+N11+N17+N23+N29+N35+N41+N47+N53+N59+N65+N71</f>
        <v>534216.5</v>
      </c>
      <c r="O77" s="22">
        <f t="shared" si="32"/>
        <v>762353.5</v>
      </c>
      <c r="P77" s="22">
        <f t="shared" si="28"/>
        <v>850899</v>
      </c>
      <c r="Q77" s="22">
        <f t="shared" si="28"/>
        <v>618841</v>
      </c>
      <c r="R77" s="22">
        <f t="shared" si="28"/>
        <v>701602.25</v>
      </c>
      <c r="S77" s="22">
        <f t="shared" ref="S77" si="33">S5+S11+S17+S23+S29+S35+S41+S47+S53+S59+S65+S71</f>
        <v>431208</v>
      </c>
    </row>
    <row r="78" spans="1:19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30"/>
        <v>102182</v>
      </c>
      <c r="H78" s="22">
        <f t="shared" si="30"/>
        <v>76770.5</v>
      </c>
      <c r="I78" s="22">
        <f t="shared" si="30"/>
        <v>74538.25</v>
      </c>
      <c r="J78" s="22">
        <f t="shared" si="30"/>
        <v>51850.5</v>
      </c>
      <c r="K78" s="22">
        <f t="shared" si="30"/>
        <v>43374.75</v>
      </c>
      <c r="L78" s="22">
        <f t="shared" ref="L78:M78" si="34">L6+L12+L18+L24+L30+L36+L42+L48+L54+L60+L66+L72</f>
        <v>22660.25</v>
      </c>
      <c r="M78" s="22">
        <f t="shared" si="34"/>
        <v>22677</v>
      </c>
      <c r="N78" s="22">
        <f t="shared" ref="N78:O78" si="35">N6+N12+N18+N24+N30+N36+N42+N48+N54+N60+N66+N72</f>
        <v>21538.75</v>
      </c>
      <c r="O78" s="22">
        <f t="shared" si="35"/>
        <v>31364.5</v>
      </c>
      <c r="P78" s="22">
        <f t="shared" ref="P78:Q78" si="36">P6+P12+P18+P24+P30+P36+P42+P48+P54+P60+P66+P72</f>
        <v>47274</v>
      </c>
      <c r="Q78" s="22">
        <f t="shared" si="36"/>
        <v>41185</v>
      </c>
      <c r="R78" s="22">
        <f t="shared" ref="R78:S78" si="37">R6+R12+R18+R24+R30+R36+R42+R48+R54+R60+R66+R72</f>
        <v>55785.5</v>
      </c>
      <c r="S78" s="22">
        <f t="shared" si="37"/>
        <v>29333.25</v>
      </c>
    </row>
    <row r="79" spans="1:19" ht="19.95" customHeight="1" x14ac:dyDescent="0.3">
      <c r="A79" s="44"/>
      <c r="B79" s="8" t="s">
        <v>15</v>
      </c>
      <c r="C79" s="24">
        <f t="shared" ref="C79" si="38">SUM(C75:C78)</f>
        <v>1745228</v>
      </c>
      <c r="D79" s="24">
        <f t="shared" ref="D79:K79" si="39">SUM(D75:D78)</f>
        <v>1895018</v>
      </c>
      <c r="E79" s="24">
        <f t="shared" si="39"/>
        <v>1918029</v>
      </c>
      <c r="F79" s="24">
        <f t="shared" si="39"/>
        <v>2105884</v>
      </c>
      <c r="G79" s="25">
        <f t="shared" si="39"/>
        <v>2223532.5</v>
      </c>
      <c r="H79" s="24">
        <f t="shared" si="39"/>
        <v>2393037.75</v>
      </c>
      <c r="I79" s="24">
        <f t="shared" si="39"/>
        <v>2549270</v>
      </c>
      <c r="J79" s="24">
        <f>SUM(J75:J78)</f>
        <v>2655705.25</v>
      </c>
      <c r="K79" s="24">
        <f t="shared" si="39"/>
        <v>2841016.25</v>
      </c>
      <c r="L79" s="24">
        <f t="shared" ref="L79:M79" si="40">SUM(L75:L78)</f>
        <v>2855904.25</v>
      </c>
      <c r="M79" s="24">
        <f t="shared" si="40"/>
        <v>2937962</v>
      </c>
      <c r="N79" s="24">
        <f t="shared" ref="N79:O79" si="41">SUM(N75:N78)</f>
        <v>2813414.5</v>
      </c>
      <c r="O79" s="24">
        <f t="shared" si="41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3523511.5</v>
      </c>
      <c r="S79" s="24">
        <f>SUM(S75:S78)</f>
        <v>2191619.25</v>
      </c>
    </row>
    <row r="80" spans="1:19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42">E2</f>
        <v>2011</v>
      </c>
      <c r="F81" s="63">
        <f t="shared" si="42"/>
        <v>2012</v>
      </c>
      <c r="G81" s="63">
        <f t="shared" si="42"/>
        <v>2013</v>
      </c>
      <c r="H81" s="63">
        <f t="shared" si="42"/>
        <v>2014</v>
      </c>
      <c r="I81" s="63">
        <f t="shared" si="42"/>
        <v>2015</v>
      </c>
      <c r="J81" s="63">
        <f t="shared" si="42"/>
        <v>2016</v>
      </c>
      <c r="K81" s="63">
        <f t="shared" si="42"/>
        <v>2017</v>
      </c>
      <c r="L81" s="63">
        <f t="shared" si="42"/>
        <v>2018</v>
      </c>
      <c r="M81" s="63">
        <f t="shared" si="42"/>
        <v>2019</v>
      </c>
      <c r="N81" s="63">
        <f t="shared" si="42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  <c r="S81" s="63">
        <f>S2</f>
        <v>2025</v>
      </c>
    </row>
    <row r="82" spans="1:19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3">(E75-D75)/D75</f>
        <v>3.7609892142840683E-2</v>
      </c>
      <c r="F82" s="30">
        <f t="shared" si="43"/>
        <v>9.5254017728746893E-2</v>
      </c>
      <c r="G82" s="30">
        <f t="shared" si="43"/>
        <v>6.6219812384181176E-2</v>
      </c>
      <c r="H82" s="30">
        <f t="shared" si="43"/>
        <v>3.5724324111916457E-2</v>
      </c>
      <c r="I82" s="30">
        <f t="shared" si="43"/>
        <v>-3.5473483635625483E-2</v>
      </c>
      <c r="J82" s="30">
        <f t="shared" si="43"/>
        <v>8.3087967064464016E-3</v>
      </c>
      <c r="K82" s="30">
        <f t="shared" si="43"/>
        <v>8.4001018766422953E-3</v>
      </c>
      <c r="L82" s="30">
        <f t="shared" si="43"/>
        <v>-3.6255991145019283E-2</v>
      </c>
      <c r="M82" s="30">
        <f t="shared" si="43"/>
        <v>-1.1949444970576383E-2</v>
      </c>
      <c r="N82" s="30">
        <f t="shared" si="43"/>
        <v>-2.6310110112596808E-2</v>
      </c>
      <c r="O82" s="30">
        <f t="shared" si="43"/>
        <v>0.11577110798395317</v>
      </c>
      <c r="P82" s="30">
        <f t="shared" si="43"/>
        <v>2.5303744255780424E-2</v>
      </c>
      <c r="Q82" s="31">
        <f t="shared" ref="Q82:R86" si="44">Q75/(P3+P9+P15+P21+P27+P33+P39+P45+P51+P57+P63+P69)-1</f>
        <v>2.3671503757040524E-2</v>
      </c>
      <c r="R82" s="31">
        <f t="shared" si="44"/>
        <v>3.389393940425478E-2</v>
      </c>
      <c r="S82" s="31">
        <f>S75/(R3+R9+R15+R21+R27+R33+R39+R45)-1</f>
        <v>-9.3353104310607393E-2</v>
      </c>
    </row>
    <row r="83" spans="1:19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5">(E76-D76)/D76</f>
        <v>2.8607111180675117E-3</v>
      </c>
      <c r="F83" s="30">
        <f t="shared" si="45"/>
        <v>0.13193884687755753</v>
      </c>
      <c r="G83" s="30">
        <f t="shared" si="45"/>
        <v>7.3307729650386205E-2</v>
      </c>
      <c r="H83" s="30">
        <f t="shared" si="45"/>
        <v>8.9667424422062089E-2</v>
      </c>
      <c r="I83" s="30">
        <f t="shared" si="45"/>
        <v>6.3506106082405714E-2</v>
      </c>
      <c r="J83" s="30">
        <f t="shared" si="45"/>
        <v>8.5331448841591842E-2</v>
      </c>
      <c r="K83" s="30">
        <f t="shared" si="45"/>
        <v>8.6341054036410125E-2</v>
      </c>
      <c r="L83" s="30">
        <f t="shared" si="45"/>
        <v>4.0016351512867511E-2</v>
      </c>
      <c r="M83" s="30">
        <f t="shared" si="45"/>
        <v>2.9359645248684701E-2</v>
      </c>
      <c r="N83" s="30">
        <f t="shared" si="45"/>
        <v>-3.6157923741621113E-2</v>
      </c>
      <c r="O83" s="30">
        <f t="shared" si="45"/>
        <v>0.27529175751561058</v>
      </c>
      <c r="P83" s="30">
        <f t="shared" si="45"/>
        <v>2.9402605970248786E-2</v>
      </c>
      <c r="Q83" s="31">
        <f t="shared" si="44"/>
        <v>-0.11742120254345145</v>
      </c>
      <c r="R83" s="31">
        <f t="shared" si="44"/>
        <v>6.6364451530973811E-2</v>
      </c>
      <c r="S83" s="31">
        <f>S76/(R4+R10+R16+R22+R28+R34+R40+R46)-1</f>
        <v>-7.4575928110137246E-2</v>
      </c>
    </row>
    <row r="84" spans="1:19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6">(E77-D77)/D77</f>
        <v>-2.3401035136075651E-2</v>
      </c>
      <c r="F84" s="30">
        <f t="shared" si="46"/>
        <v>0.10613396303785297</v>
      </c>
      <c r="G84" s="30">
        <f t="shared" si="46"/>
        <v>-3.6706043573246541E-2</v>
      </c>
      <c r="H84" s="30">
        <f t="shared" si="46"/>
        <v>0.4006276914093862</v>
      </c>
      <c r="I84" s="30">
        <f t="shared" si="46"/>
        <v>0.49465630773603675</v>
      </c>
      <c r="J84" s="30">
        <f t="shared" si="46"/>
        <v>7.2161314962900985E-2</v>
      </c>
      <c r="K84" s="30">
        <f t="shared" si="46"/>
        <v>0.19840401756680376</v>
      </c>
      <c r="L84" s="30">
        <f t="shared" si="46"/>
        <v>4.2058327129421737E-2</v>
      </c>
      <c r="M84" s="30">
        <f t="shared" si="46"/>
        <v>0.10368871842919955</v>
      </c>
      <c r="N84" s="30">
        <f t="shared" si="46"/>
        <v>-8.3365362507335256E-2</v>
      </c>
      <c r="O84" s="30">
        <f t="shared" si="46"/>
        <v>0.42704970737519338</v>
      </c>
      <c r="P84" s="30">
        <f t="shared" si="46"/>
        <v>0.11614756146590788</v>
      </c>
      <c r="Q84" s="31">
        <f t="shared" si="44"/>
        <v>-0.27272096923371636</v>
      </c>
      <c r="R84" s="31">
        <f t="shared" si="44"/>
        <v>0.13373588692410499</v>
      </c>
      <c r="S84" s="31">
        <f>S77/(R5+R11+R17+R23+R29+R35+R41+R47)-1</f>
        <v>-9.4597290141330115E-2</v>
      </c>
    </row>
    <row r="85" spans="1:19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7">(E78-D78)/D78</f>
        <v>-4.8376406870080019E-2</v>
      </c>
      <c r="F85" s="30">
        <f t="shared" si="47"/>
        <v>-0.11816859191970552</v>
      </c>
      <c r="G85" s="30">
        <f t="shared" si="47"/>
        <v>-9.7803835111988664E-3</v>
      </c>
      <c r="H85" s="30">
        <f t="shared" si="47"/>
        <v>-0.24868861443307042</v>
      </c>
      <c r="I85" s="30">
        <f t="shared" si="47"/>
        <v>-2.9076924078910518E-2</v>
      </c>
      <c r="J85" s="30">
        <f t="shared" si="47"/>
        <v>-0.30437728280446619</v>
      </c>
      <c r="K85" s="30">
        <f t="shared" si="47"/>
        <v>-0.16346515462724565</v>
      </c>
      <c r="L85" s="30">
        <f t="shared" si="47"/>
        <v>-0.47757047591052398</v>
      </c>
      <c r="M85" s="30">
        <f t="shared" si="47"/>
        <v>7.3917984135214753E-4</v>
      </c>
      <c r="N85" s="30">
        <f t="shared" si="47"/>
        <v>-5.0194029192573972E-2</v>
      </c>
      <c r="O85" s="30">
        <f t="shared" si="47"/>
        <v>0.45618942603447277</v>
      </c>
      <c r="P85" s="30">
        <f t="shared" si="47"/>
        <v>0.50724545266144849</v>
      </c>
      <c r="Q85" s="31">
        <f t="shared" si="44"/>
        <v>-0.12880230147649874</v>
      </c>
      <c r="R85" s="31">
        <f t="shared" si="44"/>
        <v>0.35451013718586855</v>
      </c>
      <c r="S85" s="31">
        <f>S78/(R6+R12+R18+R24+R30+R36+R42+R48)-1</f>
        <v>-0.21559412228744101</v>
      </c>
    </row>
    <row r="86" spans="1:19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8">(E79-D79)/D79</f>
        <v>1.2142892574107476E-2</v>
      </c>
      <c r="F86" s="30">
        <f t="shared" si="48"/>
        <v>9.7941689098548557E-2</v>
      </c>
      <c r="G86" s="30">
        <f t="shared" si="48"/>
        <v>5.5866562450733279E-2</v>
      </c>
      <c r="H86" s="30">
        <f t="shared" si="48"/>
        <v>7.623241396291712E-2</v>
      </c>
      <c r="I86" s="30">
        <f t="shared" si="48"/>
        <v>6.5286161908645196E-2</v>
      </c>
      <c r="J86" s="30">
        <f t="shared" si="48"/>
        <v>4.1751266048711981E-2</v>
      </c>
      <c r="K86" s="30">
        <f t="shared" si="48"/>
        <v>6.9778451505489919E-2</v>
      </c>
      <c r="L86" s="30">
        <f t="shared" si="48"/>
        <v>5.2403783329292818E-3</v>
      </c>
      <c r="M86" s="30">
        <f t="shared" si="48"/>
        <v>2.8732668470940508E-2</v>
      </c>
      <c r="N86" s="30">
        <f t="shared" si="48"/>
        <v>-4.2392481590980413E-2</v>
      </c>
      <c r="O86" s="30">
        <f t="shared" si="48"/>
        <v>0.25215596564246046</v>
      </c>
      <c r="P86" s="30">
        <f t="shared" si="48"/>
        <v>5.1207639304579729E-2</v>
      </c>
      <c r="Q86" s="31">
        <f t="shared" si="44"/>
        <v>-0.11224897672092848</v>
      </c>
      <c r="R86" s="31">
        <f t="shared" si="44"/>
        <v>7.1775573634559109E-2</v>
      </c>
      <c r="S86" s="31">
        <f>S79/(R7+R13+R19+R25+R31+R37+R43+R49)-1</f>
        <v>-8.6846714530128155E-2</v>
      </c>
    </row>
    <row r="91" spans="1:19" x14ac:dyDescent="0.25">
      <c r="C91" s="10"/>
      <c r="D91" s="10"/>
      <c r="E91" s="10"/>
      <c r="F91" s="10"/>
      <c r="G91" s="10"/>
      <c r="H91" s="10"/>
      <c r="I91" s="10"/>
    </row>
    <row r="92" spans="1:19" x14ac:dyDescent="0.25">
      <c r="C92" s="10"/>
      <c r="D92" s="10"/>
      <c r="E92" s="10"/>
      <c r="F92" s="10"/>
      <c r="G92" s="10"/>
      <c r="H92" s="10"/>
      <c r="I92" s="10"/>
    </row>
    <row r="93" spans="1:19" x14ac:dyDescent="0.25">
      <c r="C93" s="10"/>
      <c r="D93" s="10"/>
      <c r="E93" s="10"/>
      <c r="F93" s="10"/>
      <c r="G93" s="10"/>
      <c r="H93" s="10"/>
      <c r="I93" s="10"/>
    </row>
    <row r="94" spans="1:19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8" width="12.26953125" style="3" hidden="1" customWidth="1"/>
    <col min="9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8" width="10.36328125" style="3" customWidth="1"/>
    <col min="19" max="16384" width="11.453125" style="3"/>
  </cols>
  <sheetData>
    <row r="1" spans="1:22" ht="64.95" customHeight="1" x14ac:dyDescent="0.25">
      <c r="B1" s="2"/>
      <c r="E1" s="2"/>
      <c r="G1" s="2"/>
      <c r="J1" s="2" t="s">
        <v>46</v>
      </c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  <c r="R2" s="69">
        <v>2025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35">
        <f>Data!I105</f>
        <v>148680</v>
      </c>
      <c r="S3" s="91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35">
        <f>Data!I106</f>
        <v>137182</v>
      </c>
      <c r="S4" s="91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35">
        <f>Data!I107</f>
        <v>167232</v>
      </c>
      <c r="S5" s="91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35">
        <f>Data!I108</f>
        <v>164705</v>
      </c>
      <c r="S6" s="91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35">
        <f>Data!I109</f>
        <v>159409</v>
      </c>
      <c r="S7" s="91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35">
        <f>Data!I110</f>
        <v>135672</v>
      </c>
      <c r="S8" s="91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35">
        <f>Data!I111</f>
        <v>144174</v>
      </c>
      <c r="S9" s="91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35">
        <f>Data!I112</f>
        <v>161518</v>
      </c>
      <c r="S10" s="91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35"/>
      <c r="S11" s="91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35"/>
      <c r="S12" s="91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35"/>
      <c r="S13" s="91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>
        <f>Data!I104</f>
        <v>157568</v>
      </c>
      <c r="R14" s="35"/>
      <c r="S14" s="91"/>
      <c r="U14" s="91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1948003</v>
      </c>
      <c r="R15" s="23">
        <f t="shared" ref="R15" si="4">SUM(R3:R14)</f>
        <v>1218572</v>
      </c>
      <c r="S15" s="91"/>
      <c r="U15" s="35"/>
    </row>
    <row r="16" spans="1:22" ht="19.95" customHeight="1" x14ac:dyDescent="0.25">
      <c r="A16" s="70"/>
      <c r="H16" s="70"/>
      <c r="I16" s="70"/>
      <c r="J16" s="70"/>
    </row>
    <row r="17" spans="1:18" s="43" customFormat="1" ht="19.95" customHeight="1" x14ac:dyDescent="0.3">
      <c r="A17" s="60" t="s">
        <v>16</v>
      </c>
      <c r="B17" s="41">
        <v>-0.17347248927642628</v>
      </c>
      <c r="C17" s="41">
        <f t="shared" ref="C17:I17" si="5">(C15-B15)/B15</f>
        <v>8.8855596180719629E-2</v>
      </c>
      <c r="D17" s="41">
        <f t="shared" si="5"/>
        <v>1.9722670476416071E-2</v>
      </c>
      <c r="E17" s="41">
        <f t="shared" si="5"/>
        <v>9.7791300039653334E-2</v>
      </c>
      <c r="F17" s="41">
        <f t="shared" si="5"/>
        <v>5.3800476433723307E-2</v>
      </c>
      <c r="G17" s="41">
        <f t="shared" si="5"/>
        <v>7.704616243800548E-2</v>
      </c>
      <c r="H17" s="41">
        <f t="shared" si="5"/>
        <v>5.9433210645980228E-2</v>
      </c>
      <c r="I17" s="41">
        <f t="shared" si="5"/>
        <v>3.37776714592493E-2</v>
      </c>
      <c r="J17" s="41">
        <f t="shared" ref="J17:O17" si="6">J15/SUM(I3:I14)-1</f>
        <v>7.2395115055263526E-2</v>
      </c>
      <c r="K17" s="42">
        <f t="shared" si="6"/>
        <v>7.8126937672173824E-5</v>
      </c>
      <c r="L17" s="41">
        <f t="shared" si="6"/>
        <v>1.916006462949027E-2</v>
      </c>
      <c r="M17" s="41">
        <f t="shared" si="6"/>
        <v>-5.3368163432167992E-2</v>
      </c>
      <c r="N17" s="41">
        <f t="shared" si="6"/>
        <v>0.25942844216461669</v>
      </c>
      <c r="O17" s="41">
        <f t="shared" si="6"/>
        <v>4.8625079729557319E-2</v>
      </c>
      <c r="P17" s="41">
        <f>P15/SUM(O3:O14)-1</f>
        <v>-0.11706811001035011</v>
      </c>
      <c r="Q17" s="41">
        <f>Q15/SUM(P3:P14)-1</f>
        <v>7.3597532713535641E-2</v>
      </c>
      <c r="R17" s="41">
        <f>R15/SUM(Q3:Q10)-1</f>
        <v>-8.169527799966847E-2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44"/>
      <c r="L19" s="44"/>
    </row>
    <row r="22" spans="1:18" x14ac:dyDescent="0.25">
      <c r="N22" s="35"/>
      <c r="O22" s="35"/>
      <c r="P22" s="35"/>
      <c r="Q22" s="35"/>
      <c r="R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defaultGridColor="0" colorId="9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9" width="15.7265625" style="3" hidden="1" customWidth="1"/>
    <col min="10" max="13" width="15.7265625" style="3" customWidth="1"/>
    <col min="14" max="15" width="14.81640625" style="3" customWidth="1"/>
    <col min="16" max="19" width="13.26953125" style="3" customWidth="1"/>
    <col min="20" max="16384" width="14.54296875" style="3"/>
  </cols>
  <sheetData>
    <row r="1" spans="1:19" ht="64.95" customHeight="1" x14ac:dyDescent="0.25">
      <c r="B1" s="2"/>
      <c r="C1" s="2"/>
      <c r="E1" s="2"/>
      <c r="I1" s="2"/>
      <c r="J1" s="2" t="s">
        <v>47</v>
      </c>
      <c r="K1" s="2"/>
      <c r="L1" s="2"/>
      <c r="M1" s="2"/>
      <c r="N1" s="2"/>
      <c r="O1" s="2"/>
      <c r="P1" s="2"/>
      <c r="Q1" s="2"/>
      <c r="R1" s="2"/>
      <c r="S1" s="2"/>
    </row>
    <row r="2" spans="1:19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  <c r="S3" s="9">
        <f>Data!$J105</f>
        <v>1962076.791</v>
      </c>
    </row>
    <row r="4" spans="1:19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  <c r="S4" s="9">
        <f>Data!$K105</f>
        <v>12727.890772819501</v>
      </c>
    </row>
    <row r="5" spans="1:19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  <c r="S5" s="47">
        <f>Data!$L105</f>
        <v>1974804.68177282</v>
      </c>
    </row>
    <row r="6" spans="1:19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  <c r="S7" s="9">
        <f>Data!$J106</f>
        <v>1875844.95600001</v>
      </c>
    </row>
    <row r="8" spans="1:19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  <c r="S8" s="9">
        <f>Data!$K106</f>
        <v>35286.914138793902</v>
      </c>
    </row>
    <row r="9" spans="1:19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  <c r="S9" s="47">
        <f>Data!$L106</f>
        <v>1911131.8701388</v>
      </c>
    </row>
    <row r="10" spans="1:19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  <c r="S11" s="9">
        <f>Data!$J107</f>
        <v>2337219.415</v>
      </c>
    </row>
    <row r="12" spans="1:19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  <c r="S12" s="9">
        <f>Data!$K107</f>
        <v>39329.437543868997</v>
      </c>
    </row>
    <row r="13" spans="1:19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  <c r="S13" s="47">
        <f>Data!$L107</f>
        <v>2376548.85254387</v>
      </c>
    </row>
    <row r="14" spans="1:19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  <c r="S15" s="9">
        <f>Data!$J108</f>
        <v>2195476.1740000001</v>
      </c>
    </row>
    <row r="16" spans="1:19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  <c r="S16" s="9">
        <f>Data!$K108</f>
        <v>50709.031824350401</v>
      </c>
    </row>
    <row r="17" spans="1:19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  <c r="S17" s="47">
        <f>Data!$L108</f>
        <v>2246185.20582435</v>
      </c>
    </row>
    <row r="18" spans="1:19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  <c r="S19" s="9">
        <f>Data!$J109</f>
        <v>2182757.6360000102</v>
      </c>
    </row>
    <row r="20" spans="1:19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  <c r="S20" s="9">
        <f>Data!$K109</f>
        <v>48894.384248495102</v>
      </c>
    </row>
    <row r="21" spans="1:19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  <c r="S21" s="47">
        <f>Data!$L109</f>
        <v>2231652.0202485002</v>
      </c>
    </row>
    <row r="22" spans="1:19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  <c r="S23" s="9">
        <f>Data!$J110</f>
        <v>1864441.412</v>
      </c>
    </row>
    <row r="24" spans="1:19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  <c r="S24" s="9">
        <f>Data!$K110</f>
        <v>36335.743779182398</v>
      </c>
    </row>
    <row r="25" spans="1:19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  <c r="S25" s="47">
        <f>Data!$L110</f>
        <v>1900777.1557791899</v>
      </c>
    </row>
    <row r="26" spans="1:19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  <c r="S27" s="9">
        <f>Data!$J111</f>
        <v>1931555.7390000001</v>
      </c>
    </row>
    <row r="28" spans="1:19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  <c r="S28" s="9">
        <f>Data!$K111</f>
        <v>62819.298368454001</v>
      </c>
    </row>
    <row r="29" spans="1:19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  <c r="S29" s="47">
        <f>Data!$L111</f>
        <v>1994375.0373684601</v>
      </c>
    </row>
    <row r="30" spans="1:19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  <c r="S31" s="9">
        <f>Data!$J112</f>
        <v>2018646.6370000001</v>
      </c>
    </row>
    <row r="32" spans="1:19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  <c r="S32" s="9">
        <f>Data!$K112</f>
        <v>73865.915144920305</v>
      </c>
    </row>
    <row r="33" spans="1:19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  <c r="S33" s="47">
        <f>Data!$L112</f>
        <v>2092512.55214492</v>
      </c>
    </row>
    <row r="34" spans="1:19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  <c r="S35" s="9"/>
    </row>
    <row r="36" spans="1:19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  <c r="S36" s="9"/>
    </row>
    <row r="37" spans="1:19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  <c r="S37" s="47"/>
    </row>
    <row r="38" spans="1:19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  <c r="S39" s="9"/>
    </row>
    <row r="40" spans="1:19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  <c r="S40" s="9"/>
    </row>
    <row r="41" spans="1:19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  <c r="S41" s="47"/>
    </row>
    <row r="42" spans="1:19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  <c r="S43" s="9"/>
    </row>
    <row r="44" spans="1:19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  <c r="S44" s="9"/>
    </row>
    <row r="45" spans="1:19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  <c r="S45" s="47"/>
    </row>
    <row r="46" spans="1:19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>
        <f>Data!$J104</f>
        <v>2191505.37050001</v>
      </c>
      <c r="S47" s="9"/>
    </row>
    <row r="48" spans="1:19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>
        <f>Data!$K104</f>
        <v>41773.148873329199</v>
      </c>
      <c r="S48" s="9"/>
    </row>
    <row r="49" spans="1:19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>
        <f>Data!$L104</f>
        <v>2233278.5193733298</v>
      </c>
      <c r="S49" s="47"/>
    </row>
    <row r="50" spans="1:19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:S51" si="30">R3+R7+R11+R15+R19+R23+R27+R31+R35+R39+R43+R47</f>
        <v>26225349.064500052</v>
      </c>
      <c r="S51" s="50">
        <f t="shared" si="30"/>
        <v>16368018.760000022</v>
      </c>
    </row>
    <row r="52" spans="1:19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:S52" si="33">R4+R8+R12+R16+R20+R24+R28+R32+R36+R40+R44+R48</f>
        <v>443778.93359839945</v>
      </c>
      <c r="S52" s="50">
        <f t="shared" si="33"/>
        <v>359968.61582088459</v>
      </c>
    </row>
    <row r="53" spans="1:19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:S53" si="38">R51+R52</f>
        <v>26669127.998098452</v>
      </c>
      <c r="S53" s="50">
        <f t="shared" si="38"/>
        <v>16727987.375820907</v>
      </c>
    </row>
    <row r="54" spans="1:19" ht="19.95" customHeight="1" x14ac:dyDescent="0.25"/>
    <row r="55" spans="1:19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  <c r="S55" s="67">
        <f>S2</f>
        <v>2025</v>
      </c>
    </row>
    <row r="56" spans="1:19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 t="shared" ref="Q56:R58" si="41">Q51/(P3+P7+P11+P15+P19+P23+P27+P31+P35+P39+P43+P47)-1</f>
        <v>-5.167995792621416E-2</v>
      </c>
      <c r="R56" s="52">
        <f t="shared" si="41"/>
        <v>6.3838233855644688E-2</v>
      </c>
      <c r="S56" s="52">
        <f>S51/(R3+R7+R11+R15+R19+R23+R27+R31)-1</f>
        <v>-8.8199382537785032E-2</v>
      </c>
    </row>
    <row r="57" spans="1:19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 t="shared" si="41"/>
        <v>-0.20676600729102035</v>
      </c>
      <c r="R57" s="52">
        <f t="shared" si="41"/>
        <v>2.554694149454777</v>
      </c>
      <c r="S57" s="52">
        <f>S52/(R4+R8+R12+R16+R20+R24+R28+R32)-1</f>
        <v>6.3719037931327716E-2</v>
      </c>
    </row>
    <row r="58" spans="1:19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 t="shared" si="41"/>
        <v>-5.261326301291136E-2</v>
      </c>
      <c r="R58" s="52">
        <f t="shared" si="41"/>
        <v>7.6389094935966462E-2</v>
      </c>
      <c r="S58" s="52">
        <f>S53/(R5+R9+R13+R17+R21+R25+R29+R33)-1</f>
        <v>-8.5388510319931332E-2</v>
      </c>
    </row>
    <row r="61" spans="1:19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9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9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8" width="10.81640625" style="3" hidden="1" customWidth="1"/>
    <col min="9" max="11" width="11.453125" style="3"/>
    <col min="12" max="12" width="9.6328125" style="3" customWidth="1"/>
    <col min="13" max="18" width="10.453125" style="3" customWidth="1"/>
    <col min="19" max="16384" width="11.453125" style="3"/>
  </cols>
  <sheetData>
    <row r="1" spans="1:18" ht="64.95" customHeight="1" x14ac:dyDescent="0.25">
      <c r="B1" s="2"/>
      <c r="I1" s="2"/>
      <c r="J1" s="2" t="s">
        <v>17</v>
      </c>
      <c r="K1" s="2"/>
      <c r="L1" s="2"/>
      <c r="M1" s="2"/>
      <c r="N1" s="2"/>
      <c r="O1" s="2"/>
      <c r="P1" s="2"/>
      <c r="Q1" s="2"/>
      <c r="R1" s="2"/>
    </row>
    <row r="2" spans="1:18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  <c r="R2" s="59">
        <v>2024</v>
      </c>
    </row>
    <row r="3" spans="1:18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  <c r="R3" s="55">
        <f>Data!M105</f>
        <v>138</v>
      </c>
    </row>
    <row r="4" spans="1:18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  <c r="R4" s="55">
        <f>Data!M106</f>
        <v>128</v>
      </c>
    </row>
    <row r="5" spans="1:18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  <c r="R5" s="55">
        <f>Data!M107</f>
        <v>162</v>
      </c>
    </row>
    <row r="6" spans="1:18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  <c r="R6" s="55">
        <f>Data!M108</f>
        <v>147</v>
      </c>
    </row>
    <row r="7" spans="1:18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  <c r="R7" s="55">
        <f>Data!M109</f>
        <v>150</v>
      </c>
    </row>
    <row r="8" spans="1:18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  <c r="R8" s="55">
        <f>Data!M110</f>
        <v>144</v>
      </c>
    </row>
    <row r="9" spans="1:18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  <c r="R9" s="55">
        <f>Data!M111</f>
        <v>141</v>
      </c>
    </row>
    <row r="10" spans="1:18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  <c r="R10" s="55">
        <f>Data!M112</f>
        <v>149</v>
      </c>
    </row>
    <row r="11" spans="1:18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  <c r="R11" s="55"/>
    </row>
    <row r="12" spans="1:18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  <c r="R12" s="55"/>
    </row>
    <row r="13" spans="1:18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  <c r="R13" s="55"/>
    </row>
    <row r="14" spans="1:18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>
        <f>Data!M104</f>
        <v>140</v>
      </c>
      <c r="R14" s="55"/>
    </row>
    <row r="15" spans="1:18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 t="shared" ref="M15:R15" si="4">SUM(M3:M14)</f>
        <v>1428</v>
      </c>
      <c r="N15" s="57">
        <f t="shared" si="4"/>
        <v>1548</v>
      </c>
      <c r="O15" s="57">
        <f t="shared" si="4"/>
        <v>1500</v>
      </c>
      <c r="P15" s="57">
        <f t="shared" si="4"/>
        <v>1720</v>
      </c>
      <c r="Q15" s="57">
        <f t="shared" si="4"/>
        <v>1720</v>
      </c>
      <c r="R15" s="57">
        <f t="shared" si="4"/>
        <v>1159</v>
      </c>
    </row>
    <row r="16" spans="1:18" ht="19.95" customHeight="1" x14ac:dyDescent="0.3">
      <c r="A16" s="40"/>
    </row>
    <row r="17" spans="1:18" ht="19.95" customHeight="1" x14ac:dyDescent="0.3">
      <c r="A17" s="60" t="s">
        <v>16</v>
      </c>
      <c r="B17" s="41">
        <v>-9.0532850491464048E-2</v>
      </c>
      <c r="C17" s="41">
        <f t="shared" ref="C17:I17" si="5">(C15-B15)/B15</f>
        <v>4.7212741751990896E-2</v>
      </c>
      <c r="D17" s="41">
        <f t="shared" si="5"/>
        <v>-7.0613796849538293E-3</v>
      </c>
      <c r="E17" s="41">
        <f t="shared" si="5"/>
        <v>7.5492341356673959E-2</v>
      </c>
      <c r="F17" s="41">
        <f t="shared" si="5"/>
        <v>-5.1373346897253307E-2</v>
      </c>
      <c r="G17" s="41">
        <f t="shared" si="5"/>
        <v>4.9329758713136732E-2</v>
      </c>
      <c r="H17" s="41">
        <f t="shared" si="5"/>
        <v>2.0439448134900357E-2</v>
      </c>
      <c r="I17" s="41">
        <f t="shared" si="5"/>
        <v>-3.6554832248372561E-2</v>
      </c>
      <c r="J17" s="41">
        <f t="shared" ref="J17:O17" si="6">J15/SUM(I3:I14)-1</f>
        <v>-9.2515592515592493E-2</v>
      </c>
      <c r="K17" s="41">
        <f t="shared" si="6"/>
        <v>-5.2119129438717104E-2</v>
      </c>
      <c r="L17" s="41">
        <f t="shared" si="6"/>
        <v>-8.5196374622356519E-2</v>
      </c>
      <c r="M17" s="41">
        <f t="shared" si="6"/>
        <v>-5.6803170409511217E-2</v>
      </c>
      <c r="N17" s="41">
        <f t="shared" si="6"/>
        <v>8.4033613445378075E-2</v>
      </c>
      <c r="O17" s="41">
        <f t="shared" si="6"/>
        <v>-3.1007751937984551E-2</v>
      </c>
      <c r="P17" s="41">
        <f>P15/SUM(O3:O14)-1</f>
        <v>0.14666666666666672</v>
      </c>
      <c r="Q17" s="41">
        <f>Q15/SUM(P3:P14)-1</f>
        <v>0</v>
      </c>
      <c r="R17" s="41">
        <f>R15/SUM(Q3:Q10)-1</f>
        <v>-9.4017094017093683E-3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61" t="s">
        <v>27</v>
      </c>
      <c r="L19" s="44"/>
    </row>
    <row r="20" spans="1:18" ht="15.6" x14ac:dyDescent="0.3">
      <c r="A20" s="44"/>
      <c r="L20" s="44"/>
    </row>
    <row r="26" spans="1:18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8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5">
        <v>6153</v>
      </c>
      <c r="D4" s="85">
        <v>6171</v>
      </c>
      <c r="E4" s="85">
        <v>7375</v>
      </c>
      <c r="F4" s="85">
        <v>7050</v>
      </c>
      <c r="G4" s="85">
        <v>6156</v>
      </c>
      <c r="H4" s="85">
        <v>5924</v>
      </c>
      <c r="I4" s="85">
        <v>5920</v>
      </c>
      <c r="J4" s="85">
        <v>6442</v>
      </c>
      <c r="K4" s="85"/>
      <c r="L4" s="85"/>
      <c r="M4" s="85"/>
      <c r="N4" s="85"/>
      <c r="O4" s="85">
        <f>SUM(C4:N4)</f>
        <v>51191</v>
      </c>
    </row>
    <row r="5" spans="1:15" x14ac:dyDescent="0.25">
      <c r="A5" s="70"/>
      <c r="B5" s="80" t="s">
        <v>40</v>
      </c>
      <c r="C5" s="85">
        <v>77610</v>
      </c>
      <c r="D5" s="85">
        <v>76316</v>
      </c>
      <c r="E5" s="85">
        <v>94902</v>
      </c>
      <c r="F5" s="85">
        <v>87170</v>
      </c>
      <c r="G5" s="85">
        <v>87074</v>
      </c>
      <c r="H5" s="85">
        <v>77528</v>
      </c>
      <c r="I5" s="85">
        <v>75036</v>
      </c>
      <c r="J5" s="85">
        <v>78700</v>
      </c>
      <c r="K5" s="85"/>
      <c r="L5" s="85"/>
      <c r="M5" s="85"/>
      <c r="N5" s="85"/>
      <c r="O5" s="85">
        <f>SUM(C5:N5)</f>
        <v>654336</v>
      </c>
    </row>
    <row r="6" spans="1:15" x14ac:dyDescent="0.25">
      <c r="A6" s="70"/>
      <c r="B6" s="83" t="s">
        <v>41</v>
      </c>
      <c r="C6" s="86">
        <v>186.75</v>
      </c>
      <c r="D6" s="86">
        <v>173.25</v>
      </c>
      <c r="E6" s="86">
        <v>171</v>
      </c>
      <c r="F6" s="86">
        <v>175.5</v>
      </c>
      <c r="G6" s="86">
        <v>175.5</v>
      </c>
      <c r="H6" s="86">
        <v>166.5</v>
      </c>
      <c r="I6" s="86">
        <v>175.5</v>
      </c>
      <c r="J6" s="86">
        <v>218.25</v>
      </c>
      <c r="K6" s="86"/>
      <c r="L6" s="86"/>
      <c r="M6" s="86"/>
      <c r="N6" s="86"/>
      <c r="O6" s="86">
        <f>SUM(C6:N6)</f>
        <v>1442.25</v>
      </c>
    </row>
    <row r="7" spans="1:15" x14ac:dyDescent="0.25">
      <c r="A7" s="70"/>
      <c r="B7" s="26" t="s">
        <v>0</v>
      </c>
      <c r="C7" s="79">
        <f t="shared" ref="C7:D7" si="0">SUM(C4:C6)</f>
        <v>83949.75</v>
      </c>
      <c r="D7" s="79">
        <f t="shared" si="0"/>
        <v>82660.25</v>
      </c>
      <c r="E7" s="79">
        <f>SUM(E4:E6)</f>
        <v>102448</v>
      </c>
      <c r="F7" s="79">
        <f>SUM(F4:F6)</f>
        <v>94395.5</v>
      </c>
      <c r="G7" s="79">
        <f t="shared" ref="G7:N7" si="1">SUM(G4:G6)</f>
        <v>93405.5</v>
      </c>
      <c r="H7" s="79">
        <f t="shared" si="1"/>
        <v>83618.5</v>
      </c>
      <c r="I7" s="79">
        <f>SUM(I4:I6)</f>
        <v>81131.5</v>
      </c>
      <c r="J7" s="79">
        <f>SUM(J4:J6)</f>
        <v>85360.25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706969.25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5">
        <v>15610</v>
      </c>
      <c r="D9" s="85">
        <v>14337</v>
      </c>
      <c r="E9" s="85">
        <v>18493</v>
      </c>
      <c r="F9" s="85">
        <v>16546</v>
      </c>
      <c r="G9" s="85">
        <v>16106</v>
      </c>
      <c r="H9" s="85">
        <v>13677</v>
      </c>
      <c r="I9" s="85">
        <v>16046</v>
      </c>
      <c r="J9" s="85">
        <v>16095</v>
      </c>
      <c r="K9" s="85"/>
      <c r="L9" s="85"/>
      <c r="M9" s="85"/>
      <c r="N9" s="85"/>
      <c r="O9" s="85">
        <f>SUM(C9:N9)</f>
        <v>126910</v>
      </c>
    </row>
    <row r="10" spans="1:15" x14ac:dyDescent="0.25">
      <c r="A10" s="70"/>
      <c r="B10" s="80" t="s">
        <v>40</v>
      </c>
      <c r="C10" s="85">
        <v>104868</v>
      </c>
      <c r="D10" s="85">
        <v>96870</v>
      </c>
      <c r="E10" s="85">
        <v>118598</v>
      </c>
      <c r="F10" s="85">
        <v>117826</v>
      </c>
      <c r="G10" s="85">
        <v>117380</v>
      </c>
      <c r="H10" s="85">
        <v>97562</v>
      </c>
      <c r="I10" s="85">
        <v>111362</v>
      </c>
      <c r="J10" s="85">
        <v>122502</v>
      </c>
      <c r="K10" s="85"/>
      <c r="L10" s="85"/>
      <c r="M10" s="85"/>
      <c r="N10" s="85"/>
      <c r="O10" s="85">
        <f>SUM(C10:N10)</f>
        <v>886968</v>
      </c>
    </row>
    <row r="11" spans="1:15" x14ac:dyDescent="0.25">
      <c r="A11" s="70"/>
      <c r="B11" s="83" t="s">
        <v>41</v>
      </c>
      <c r="C11" s="86">
        <v>1291.5</v>
      </c>
      <c r="D11" s="86">
        <v>1149.75</v>
      </c>
      <c r="E11" s="86">
        <v>1557</v>
      </c>
      <c r="F11" s="86">
        <v>1224</v>
      </c>
      <c r="G11" s="86">
        <v>1237.5</v>
      </c>
      <c r="H11" s="86">
        <v>1068.75</v>
      </c>
      <c r="I11" s="86">
        <v>1244.25</v>
      </c>
      <c r="J11" s="86">
        <v>1458</v>
      </c>
      <c r="K11" s="86"/>
      <c r="L11" s="86"/>
      <c r="M11" s="86"/>
      <c r="N11" s="86"/>
      <c r="O11" s="86">
        <f>SUM(C11:N11)</f>
        <v>10230.75</v>
      </c>
    </row>
    <row r="12" spans="1:15" x14ac:dyDescent="0.25">
      <c r="A12" s="70"/>
      <c r="B12" s="26" t="s">
        <v>0</v>
      </c>
      <c r="C12" s="79">
        <f>SUM(C9:C11)</f>
        <v>121769.5</v>
      </c>
      <c r="D12" s="79">
        <f t="shared" ref="D12" si="2">SUM(D9:D11)</f>
        <v>112356.75</v>
      </c>
      <c r="E12" s="79">
        <f>SUM(E9:E11)</f>
        <v>138648</v>
      </c>
      <c r="F12" s="79">
        <f>SUM(F9:F11)</f>
        <v>135596</v>
      </c>
      <c r="G12" s="79">
        <f t="shared" ref="G12:N12" si="3">SUM(G9:G11)</f>
        <v>134723.5</v>
      </c>
      <c r="H12" s="79">
        <f t="shared" si="3"/>
        <v>112307.75</v>
      </c>
      <c r="I12" s="79">
        <f t="shared" si="3"/>
        <v>128652.25</v>
      </c>
      <c r="J12" s="79">
        <f t="shared" si="3"/>
        <v>140055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1024108.75</v>
      </c>
    </row>
    <row r="13" spans="1:15" ht="15.6" x14ac:dyDescent="0.3">
      <c r="A13" s="44" t="s">
        <v>37</v>
      </c>
      <c r="B13" s="45"/>
      <c r="C13" s="81">
        <f t="shared" ref="C13:D13" si="4">C7+C12</f>
        <v>205719.25</v>
      </c>
      <c r="D13" s="81">
        <f t="shared" si="4"/>
        <v>195017</v>
      </c>
      <c r="E13" s="81">
        <f>E7+E12</f>
        <v>241096</v>
      </c>
      <c r="F13" s="81">
        <f>F7+F12</f>
        <v>229991.5</v>
      </c>
      <c r="G13" s="81">
        <f t="shared" ref="G13:N13" si="5">G7+G12</f>
        <v>228129</v>
      </c>
      <c r="H13" s="81">
        <f t="shared" si="5"/>
        <v>195926.25</v>
      </c>
      <c r="I13" s="81">
        <f t="shared" si="5"/>
        <v>209783.75</v>
      </c>
      <c r="J13" s="81">
        <f t="shared" si="5"/>
        <v>225415.25</v>
      </c>
      <c r="K13" s="81">
        <f t="shared" si="5"/>
        <v>0</v>
      </c>
      <c r="L13" s="81">
        <f t="shared" si="5"/>
        <v>0</v>
      </c>
      <c r="M13" s="81">
        <f t="shared" si="5"/>
        <v>0</v>
      </c>
      <c r="N13" s="81">
        <f t="shared" si="5"/>
        <v>0</v>
      </c>
      <c r="O13" s="81">
        <f>SUM(C13:N13)</f>
        <v>1731078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5">
        <v>7240</v>
      </c>
      <c r="D15" s="85">
        <v>8506</v>
      </c>
      <c r="E15" s="85">
        <v>8166</v>
      </c>
      <c r="F15" s="85">
        <v>11294</v>
      </c>
      <c r="G15" s="85">
        <v>8586</v>
      </c>
      <c r="H15" s="85">
        <v>7490</v>
      </c>
      <c r="I15" s="85">
        <v>7405</v>
      </c>
      <c r="J15" s="85">
        <v>9328</v>
      </c>
      <c r="K15" s="85"/>
      <c r="L15" s="85"/>
      <c r="M15" s="85"/>
      <c r="N15" s="85"/>
      <c r="O15" s="85">
        <f>SUM(C15:N15)</f>
        <v>68015</v>
      </c>
    </row>
    <row r="16" spans="1:15" x14ac:dyDescent="0.25">
      <c r="A16" s="70"/>
      <c r="B16" s="80" t="s">
        <v>40</v>
      </c>
      <c r="C16" s="85">
        <v>48272</v>
      </c>
      <c r="D16" s="85">
        <v>34206</v>
      </c>
      <c r="E16" s="85">
        <v>44880</v>
      </c>
      <c r="F16" s="85">
        <v>48908</v>
      </c>
      <c r="G16" s="85">
        <v>48146</v>
      </c>
      <c r="H16" s="85">
        <v>37848</v>
      </c>
      <c r="I16" s="85">
        <v>39086</v>
      </c>
      <c r="J16" s="85">
        <v>52388</v>
      </c>
      <c r="K16" s="85"/>
      <c r="L16" s="85"/>
      <c r="M16" s="85"/>
      <c r="N16" s="85"/>
      <c r="O16" s="85">
        <f>SUM(C16:N16)</f>
        <v>353734</v>
      </c>
    </row>
    <row r="17" spans="1:15" x14ac:dyDescent="0.25">
      <c r="A17" s="70"/>
      <c r="B17" s="83" t="s">
        <v>41</v>
      </c>
      <c r="C17" s="86">
        <v>1219.5</v>
      </c>
      <c r="D17" s="86">
        <v>812.25</v>
      </c>
      <c r="E17" s="86">
        <v>1705.5</v>
      </c>
      <c r="F17" s="86">
        <v>1203.75</v>
      </c>
      <c r="G17" s="86">
        <v>1019.25</v>
      </c>
      <c r="H17" s="86">
        <v>852.75</v>
      </c>
      <c r="I17" s="86">
        <v>1120.5</v>
      </c>
      <c r="J17" s="86">
        <v>1525.5</v>
      </c>
      <c r="K17" s="86"/>
      <c r="L17" s="86"/>
      <c r="M17" s="86"/>
      <c r="N17" s="86"/>
      <c r="O17" s="86">
        <f>SUM(C17:N17)</f>
        <v>9459</v>
      </c>
    </row>
    <row r="18" spans="1:15" x14ac:dyDescent="0.25">
      <c r="A18" s="70"/>
      <c r="B18" s="26" t="s">
        <v>0</v>
      </c>
      <c r="C18" s="79">
        <f t="shared" ref="C18:D18" si="6">SUM(C15:C17)</f>
        <v>56731.5</v>
      </c>
      <c r="D18" s="79">
        <f t="shared" si="6"/>
        <v>43524.25</v>
      </c>
      <c r="E18" s="79">
        <f>SUM(E15:E17)</f>
        <v>54751.5</v>
      </c>
      <c r="F18" s="79">
        <f>SUM(F15:F17)</f>
        <v>61405.75</v>
      </c>
      <c r="G18" s="79">
        <f t="shared" ref="G18:N18" si="7">SUM(G15:G17)</f>
        <v>57751.25</v>
      </c>
      <c r="H18" s="79">
        <f t="shared" si="7"/>
        <v>46190.75</v>
      </c>
      <c r="I18" s="79">
        <f t="shared" si="7"/>
        <v>47611.5</v>
      </c>
      <c r="J18" s="79">
        <f t="shared" si="7"/>
        <v>63241.5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431208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5">
        <v>14</v>
      </c>
      <c r="D20" s="85">
        <v>980</v>
      </c>
      <c r="E20" s="85">
        <v>53</v>
      </c>
      <c r="F20" s="85">
        <v>396</v>
      </c>
      <c r="G20" s="85">
        <v>39</v>
      </c>
      <c r="H20" s="85">
        <v>15</v>
      </c>
      <c r="I20" s="85">
        <v>12</v>
      </c>
      <c r="J20" s="85">
        <v>122</v>
      </c>
      <c r="K20" s="85"/>
      <c r="L20" s="85"/>
      <c r="M20" s="85"/>
      <c r="N20" s="85"/>
      <c r="O20" s="85">
        <f>SUM(C20:N20)</f>
        <v>1631</v>
      </c>
    </row>
    <row r="21" spans="1:15" x14ac:dyDescent="0.25">
      <c r="A21" s="70"/>
      <c r="B21" s="80" t="s">
        <v>40</v>
      </c>
      <c r="C21" s="85">
        <v>6152</v>
      </c>
      <c r="D21" s="85">
        <v>5076</v>
      </c>
      <c r="E21" s="85">
        <v>4838</v>
      </c>
      <c r="F21" s="85">
        <v>2610</v>
      </c>
      <c r="G21" s="85">
        <v>2272</v>
      </c>
      <c r="H21" s="85">
        <v>2304</v>
      </c>
      <c r="I21" s="85">
        <v>1830</v>
      </c>
      <c r="J21" s="85">
        <v>2618</v>
      </c>
      <c r="K21" s="85"/>
      <c r="L21" s="85"/>
      <c r="M21" s="85"/>
      <c r="N21" s="85"/>
      <c r="O21" s="85">
        <f>SUM(C21:N21)</f>
        <v>27700</v>
      </c>
    </row>
    <row r="22" spans="1:15" x14ac:dyDescent="0.25">
      <c r="A22" s="70"/>
      <c r="B22" s="83" t="s">
        <v>41</v>
      </c>
      <c r="C22" s="86">
        <v>0</v>
      </c>
      <c r="D22" s="86">
        <v>0</v>
      </c>
      <c r="E22" s="86">
        <v>2.25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/>
      <c r="L22" s="86"/>
      <c r="M22" s="86"/>
      <c r="N22" s="86"/>
      <c r="O22" s="86">
        <f>SUM(C22:N22)</f>
        <v>2.25</v>
      </c>
    </row>
    <row r="23" spans="1:15" x14ac:dyDescent="0.25">
      <c r="A23" s="70"/>
      <c r="B23" s="26" t="s">
        <v>0</v>
      </c>
      <c r="C23" s="79">
        <f t="shared" ref="C23:D23" si="8">SUM(C20:C22)</f>
        <v>6166</v>
      </c>
      <c r="D23" s="79">
        <f t="shared" si="8"/>
        <v>6056</v>
      </c>
      <c r="E23" s="79">
        <f>SUM(E20:E22)</f>
        <v>4893.25</v>
      </c>
      <c r="F23" s="79">
        <f>SUM(F20:F22)</f>
        <v>3006</v>
      </c>
      <c r="G23" s="79">
        <f t="shared" ref="G23:N23" si="9">SUM(G20:G22)</f>
        <v>2311</v>
      </c>
      <c r="H23" s="79">
        <f t="shared" si="9"/>
        <v>2319</v>
      </c>
      <c r="I23" s="79">
        <f t="shared" si="9"/>
        <v>1842</v>
      </c>
      <c r="J23" s="79">
        <f t="shared" si="9"/>
        <v>2740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29333.25</v>
      </c>
    </row>
    <row r="24" spans="1:15" ht="15.6" x14ac:dyDescent="0.3">
      <c r="A24" s="44" t="s">
        <v>38</v>
      </c>
      <c r="B24" s="45"/>
      <c r="C24" s="81">
        <f t="shared" ref="C24:D24" si="10">C18+C23</f>
        <v>62897.5</v>
      </c>
      <c r="D24" s="81">
        <f t="shared" si="10"/>
        <v>49580.25</v>
      </c>
      <c r="E24" s="81">
        <f>E18+E23</f>
        <v>59644.75</v>
      </c>
      <c r="F24" s="81">
        <f>F18+F23</f>
        <v>64411.75</v>
      </c>
      <c r="G24" s="81">
        <f t="shared" ref="G24:N24" si="11">G18+G23</f>
        <v>60062.25</v>
      </c>
      <c r="H24" s="81">
        <f t="shared" si="11"/>
        <v>48509.75</v>
      </c>
      <c r="I24" s="81">
        <f t="shared" si="11"/>
        <v>49453.5</v>
      </c>
      <c r="J24" s="81">
        <f t="shared" si="11"/>
        <v>65981.5</v>
      </c>
      <c r="K24" s="81">
        <f t="shared" si="11"/>
        <v>0</v>
      </c>
      <c r="L24" s="81">
        <f t="shared" si="11"/>
        <v>0</v>
      </c>
      <c r="M24" s="81">
        <f t="shared" si="11"/>
        <v>0</v>
      </c>
      <c r="N24" s="81">
        <f t="shared" si="11"/>
        <v>0</v>
      </c>
      <c r="O24" s="81">
        <f t="shared" ref="O24" si="12">SUM(O18,O23)</f>
        <v>460541.25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1">
        <f>C7+C18</f>
        <v>140681.25</v>
      </c>
      <c r="D26" s="81">
        <f t="shared" ref="D26:N26" si="13">D7+D18</f>
        <v>126184.5</v>
      </c>
      <c r="E26" s="81">
        <f t="shared" si="13"/>
        <v>157199.5</v>
      </c>
      <c r="F26" s="81">
        <f t="shared" si="13"/>
        <v>155801.25</v>
      </c>
      <c r="G26" s="81">
        <f t="shared" si="13"/>
        <v>151156.75</v>
      </c>
      <c r="H26" s="81">
        <f t="shared" si="13"/>
        <v>129809.25</v>
      </c>
      <c r="I26" s="81">
        <f t="shared" si="13"/>
        <v>128743</v>
      </c>
      <c r="J26" s="81">
        <f t="shared" si="13"/>
        <v>148601.75</v>
      </c>
      <c r="K26" s="81">
        <f t="shared" si="13"/>
        <v>0</v>
      </c>
      <c r="L26" s="81">
        <f t="shared" si="13"/>
        <v>0</v>
      </c>
      <c r="M26" s="81">
        <f t="shared" si="13"/>
        <v>0</v>
      </c>
      <c r="N26" s="81">
        <f t="shared" si="13"/>
        <v>0</v>
      </c>
      <c r="O26" s="81">
        <f>SUM(O7,O18)</f>
        <v>1138177.25</v>
      </c>
    </row>
    <row r="27" spans="1:15" ht="15.6" x14ac:dyDescent="0.3">
      <c r="A27" s="70"/>
      <c r="B27" s="73" t="s">
        <v>44</v>
      </c>
      <c r="C27" s="82">
        <f>C12+C23</f>
        <v>127935.5</v>
      </c>
      <c r="D27" s="82">
        <f t="shared" ref="D27:N27" si="14">D12+D23</f>
        <v>118412.75</v>
      </c>
      <c r="E27" s="82">
        <f t="shared" si="14"/>
        <v>143541.25</v>
      </c>
      <c r="F27" s="82">
        <f t="shared" si="14"/>
        <v>138602</v>
      </c>
      <c r="G27" s="82">
        <f t="shared" si="14"/>
        <v>137034.5</v>
      </c>
      <c r="H27" s="82">
        <f t="shared" si="14"/>
        <v>114626.75</v>
      </c>
      <c r="I27" s="82">
        <f t="shared" si="14"/>
        <v>130494.25</v>
      </c>
      <c r="J27" s="82">
        <f t="shared" si="14"/>
        <v>142795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>SUM(O12,O23)</f>
        <v>1053442</v>
      </c>
    </row>
    <row r="28" spans="1:15" ht="15.6" x14ac:dyDescent="0.3">
      <c r="A28" s="70"/>
      <c r="B28" s="73" t="s">
        <v>20</v>
      </c>
      <c r="C28" s="81">
        <f>SUM(C26:C27)</f>
        <v>268616.75</v>
      </c>
      <c r="D28" s="81">
        <f t="shared" ref="D28:N28" si="15">SUM(D26:D27)</f>
        <v>244597.25</v>
      </c>
      <c r="E28" s="81">
        <f t="shared" si="15"/>
        <v>300740.75</v>
      </c>
      <c r="F28" s="81">
        <f t="shared" si="15"/>
        <v>294403.25</v>
      </c>
      <c r="G28" s="81">
        <f t="shared" si="15"/>
        <v>288191.25</v>
      </c>
      <c r="H28" s="81">
        <f t="shared" si="15"/>
        <v>244436</v>
      </c>
      <c r="I28" s="81">
        <f t="shared" si="15"/>
        <v>259237.25</v>
      </c>
      <c r="J28" s="81">
        <f t="shared" si="15"/>
        <v>291396.75</v>
      </c>
      <c r="K28" s="81">
        <f t="shared" si="15"/>
        <v>0</v>
      </c>
      <c r="L28" s="81">
        <f t="shared" si="15"/>
        <v>0</v>
      </c>
      <c r="M28" s="81">
        <f t="shared" si="15"/>
        <v>0</v>
      </c>
      <c r="N28" s="81">
        <f t="shared" si="15"/>
        <v>0</v>
      </c>
      <c r="O28" s="81">
        <f>SUM(O26:O27)</f>
        <v>2191619.25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A112" sqref="A112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0" customFormat="1" ht="19.95" customHeight="1" x14ac:dyDescent="0.3">
      <c r="A63" s="87">
        <v>44378</v>
      </c>
      <c r="B63" s="88">
        <v>81067.5</v>
      </c>
      <c r="C63" s="88">
        <v>142962.75</v>
      </c>
      <c r="D63" s="88">
        <v>224030.25</v>
      </c>
      <c r="E63" s="88">
        <v>66842</v>
      </c>
      <c r="F63" s="88">
        <v>2254</v>
      </c>
      <c r="G63" s="88">
        <v>69096</v>
      </c>
      <c r="H63" s="88">
        <v>293126.25</v>
      </c>
      <c r="I63" s="88">
        <v>164227</v>
      </c>
      <c r="J63" s="88">
        <v>2075378.706</v>
      </c>
      <c r="K63" s="88">
        <v>8977</v>
      </c>
      <c r="L63" s="88">
        <v>2084355.706</v>
      </c>
      <c r="M63" s="88">
        <v>126</v>
      </c>
      <c r="N63" s="88">
        <v>888743.60199999996</v>
      </c>
      <c r="O63" s="88">
        <v>1186635.1040000001</v>
      </c>
      <c r="P63" s="88">
        <v>1007</v>
      </c>
      <c r="Q63" s="88">
        <v>7970</v>
      </c>
      <c r="R63" s="88">
        <v>0</v>
      </c>
      <c r="S63" s="89">
        <f t="shared" ref="S63" si="69">(N63+P63)/SUM(N63:Q63)</f>
        <v>0.42687080685833761</v>
      </c>
      <c r="T63" s="89">
        <f t="shared" ref="T63" si="70">(O63+Q63)/SUM(N63:Q63)</f>
        <v>0.57312919314166233</v>
      </c>
      <c r="U63" s="89">
        <f t="shared" si="2"/>
        <v>0.50459315738525634</v>
      </c>
      <c r="V63" s="89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0" customFormat="1" ht="19.95" customHeight="1" x14ac:dyDescent="0.3">
      <c r="A75" s="87">
        <v>44743</v>
      </c>
      <c r="B75" s="88">
        <v>85169.5</v>
      </c>
      <c r="C75" s="88">
        <v>149828.75</v>
      </c>
      <c r="D75" s="88">
        <v>234998.25</v>
      </c>
      <c r="E75" s="88">
        <v>78364.5</v>
      </c>
      <c r="F75" s="88">
        <v>4327.75</v>
      </c>
      <c r="G75" s="88">
        <v>82692.25</v>
      </c>
      <c r="H75" s="88">
        <v>317690.5</v>
      </c>
      <c r="I75" s="88">
        <v>176441</v>
      </c>
      <c r="J75" s="88">
        <v>2193993.14</v>
      </c>
      <c r="K75" s="88">
        <v>7402</v>
      </c>
      <c r="L75" s="88">
        <v>2201395.14</v>
      </c>
      <c r="M75" s="88">
        <v>130</v>
      </c>
      <c r="N75" s="88">
        <v>927521.31900000002</v>
      </c>
      <c r="O75" s="88">
        <v>1266471.821</v>
      </c>
      <c r="P75" s="88">
        <v>583</v>
      </c>
      <c r="Q75" s="88">
        <v>6819</v>
      </c>
      <c r="R75" s="88">
        <v>0</v>
      </c>
      <c r="S75" s="89">
        <f t="shared" si="107"/>
        <v>0.42159824110450245</v>
      </c>
      <c r="T75" s="89">
        <f t="shared" si="108"/>
        <v>0.5784017588954975</v>
      </c>
      <c r="U75" s="89">
        <f t="shared" si="109"/>
        <v>0.51475886121870185</v>
      </c>
      <c r="V75" s="89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7">
        <v>45108</v>
      </c>
      <c r="B87" s="88">
        <v>88941.5</v>
      </c>
      <c r="C87" s="88">
        <v>141574.75</v>
      </c>
      <c r="D87" s="88">
        <v>230516.25</v>
      </c>
      <c r="E87" s="88">
        <v>64531</v>
      </c>
      <c r="F87" s="88">
        <v>3155</v>
      </c>
      <c r="G87" s="88">
        <v>67686</v>
      </c>
      <c r="H87" s="88">
        <v>298202.25</v>
      </c>
      <c r="I87" s="88">
        <v>164851</v>
      </c>
      <c r="J87" s="88">
        <v>2118696.6765000001</v>
      </c>
      <c r="K87" s="88">
        <v>4625.8029260635403</v>
      </c>
      <c r="L87" s="88">
        <v>2123322.4794260701</v>
      </c>
      <c r="M87" s="88">
        <v>167</v>
      </c>
      <c r="N87" s="88">
        <v>969256.15599999903</v>
      </c>
      <c r="O87" s="88">
        <v>1149440.5205000001</v>
      </c>
      <c r="P87" s="88">
        <v>977.33148193359398</v>
      </c>
      <c r="Q87" s="88">
        <v>3648.4714441299402</v>
      </c>
      <c r="R87" s="88">
        <v>0</v>
      </c>
      <c r="S87" s="89">
        <f t="shared" ref="S87:S90" si="155">(N87+P87)/SUM(N87:Q87)</f>
        <v>0.45694118386774119</v>
      </c>
      <c r="T87" s="89">
        <f t="shared" ref="T87:T90" si="156">(O87+Q87)/SUM(N87:Q87)</f>
        <v>0.54305881613225881</v>
      </c>
      <c r="U87" s="89">
        <f t="shared" ref="U87:U90" si="157">(B87+E87)/H87</f>
        <v>0.51465909462453752</v>
      </c>
      <c r="V87" s="89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7">
        <v>45474</v>
      </c>
      <c r="B99" s="88">
        <v>92564</v>
      </c>
      <c r="C99" s="88">
        <v>146925.75</v>
      </c>
      <c r="D99" s="88">
        <v>239489.75</v>
      </c>
      <c r="E99" s="88">
        <v>63294.5</v>
      </c>
      <c r="F99" s="88">
        <v>4827</v>
      </c>
      <c r="G99" s="88">
        <v>68121.5</v>
      </c>
      <c r="H99" s="88">
        <v>307611.25</v>
      </c>
      <c r="I99" s="88">
        <v>170357</v>
      </c>
      <c r="J99" s="88">
        <v>2229658.9545</v>
      </c>
      <c r="K99" s="88">
        <v>60715.742683768302</v>
      </c>
      <c r="L99" s="88">
        <v>2290374.6971837701</v>
      </c>
      <c r="M99" s="88">
        <v>155</v>
      </c>
      <c r="N99" s="88">
        <v>1007557.2645</v>
      </c>
      <c r="O99" s="88">
        <v>1222101.69</v>
      </c>
      <c r="P99" s="88">
        <v>744.14098060131096</v>
      </c>
      <c r="Q99" s="88">
        <v>59971.601703166998</v>
      </c>
      <c r="R99" s="88">
        <v>0</v>
      </c>
      <c r="S99" s="89">
        <f t="shared" ref="S99" si="191">(N99+P99)/SUM(N99:Q99)</f>
        <v>0.44023425805410926</v>
      </c>
      <c r="T99" s="89">
        <f t="shared" ref="T99" si="192">(O99+Q99)/SUM(N99:Q99)</f>
        <v>0.55976574194589079</v>
      </c>
      <c r="U99" s="89">
        <f t="shared" ref="U99" si="193">(B99+E99)/H99</f>
        <v>0.50667360182698129</v>
      </c>
      <c r="V99" s="89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>
        <v>45627</v>
      </c>
      <c r="B104" s="55">
        <v>97071.75</v>
      </c>
      <c r="C104" s="55">
        <v>129308</v>
      </c>
      <c r="D104" s="55">
        <v>226379.75</v>
      </c>
      <c r="E104" s="55">
        <v>51241.25</v>
      </c>
      <c r="F104" s="55">
        <v>6840</v>
      </c>
      <c r="G104" s="55">
        <v>58081.25</v>
      </c>
      <c r="H104" s="55">
        <v>284461</v>
      </c>
      <c r="I104" s="55">
        <v>157568</v>
      </c>
      <c r="J104" s="55">
        <v>2191505.37050001</v>
      </c>
      <c r="K104" s="55">
        <v>41773.148873329199</v>
      </c>
      <c r="L104" s="55">
        <v>2233278.5193733298</v>
      </c>
      <c r="M104" s="55">
        <v>140</v>
      </c>
      <c r="N104" s="55">
        <v>1126539.2805000001</v>
      </c>
      <c r="O104" s="55">
        <v>1064966.0900000001</v>
      </c>
      <c r="P104" s="55">
        <v>1263.5724716186501</v>
      </c>
      <c r="Q104" s="55">
        <v>40509.576401710503</v>
      </c>
      <c r="R104" s="55">
        <v>0</v>
      </c>
      <c r="S104" s="32">
        <f t="shared" ref="S104" si="211">(N104+P104)/SUM(N104:Q104)</f>
        <v>0.50499874654599131</v>
      </c>
      <c r="T104" s="32">
        <f t="shared" ref="T104" si="212">(O104+Q104)/SUM(N104:Q104)</f>
        <v>0.49500125345400864</v>
      </c>
      <c r="U104" s="32">
        <f t="shared" ref="U104" si="213">(B104+E104)/H104</f>
        <v>0.52138254453158783</v>
      </c>
      <c r="V104" s="32">
        <f t="shared" ref="V104" si="214">(C104+F104)/H104</f>
        <v>0.47861745546841217</v>
      </c>
    </row>
    <row r="105" spans="1:22" ht="19.95" customHeight="1" x14ac:dyDescent="0.3">
      <c r="A105" s="64">
        <v>45658</v>
      </c>
      <c r="B105" s="55">
        <v>83949.75</v>
      </c>
      <c r="C105" s="55">
        <v>121769.5</v>
      </c>
      <c r="D105" s="55">
        <v>205719.25</v>
      </c>
      <c r="E105" s="55">
        <v>56731.5</v>
      </c>
      <c r="F105" s="55">
        <v>6166</v>
      </c>
      <c r="G105" s="55">
        <v>62897.5</v>
      </c>
      <c r="H105" s="55">
        <v>268616.75</v>
      </c>
      <c r="I105" s="55">
        <v>148680</v>
      </c>
      <c r="J105" s="55">
        <v>1962076.791</v>
      </c>
      <c r="K105" s="55">
        <v>12727.890772819501</v>
      </c>
      <c r="L105" s="55">
        <v>1974804.68177282</v>
      </c>
      <c r="M105" s="55">
        <v>138</v>
      </c>
      <c r="N105" s="55">
        <v>935646.191000005</v>
      </c>
      <c r="O105" s="55">
        <v>1026430.6</v>
      </c>
      <c r="P105" s="55">
        <v>580.89751005172695</v>
      </c>
      <c r="Q105" s="55">
        <v>12146.993262767801</v>
      </c>
      <c r="R105" s="55">
        <v>0</v>
      </c>
      <c r="S105" s="32">
        <f t="shared" ref="S105" si="215">(N105+P105)/SUM(N105:Q105)</f>
        <v>0.47408591702830361</v>
      </c>
      <c r="T105" s="32">
        <f t="shared" ref="T105" si="216">(O105+Q105)/SUM(N105:Q105)</f>
        <v>0.52591408297169651</v>
      </c>
      <c r="U105" s="32">
        <f t="shared" ref="U105" si="217">(B105+E105)/H105</f>
        <v>0.52372478633592279</v>
      </c>
      <c r="V105" s="32">
        <f t="shared" ref="V105" si="218">(C105+F105)/H105</f>
        <v>0.47627521366407716</v>
      </c>
    </row>
    <row r="106" spans="1:22" ht="19.95" customHeight="1" x14ac:dyDescent="0.3">
      <c r="A106" s="64">
        <v>45689</v>
      </c>
      <c r="B106" s="55">
        <v>82660.25</v>
      </c>
      <c r="C106" s="55">
        <v>112356.75</v>
      </c>
      <c r="D106" s="55">
        <v>195017</v>
      </c>
      <c r="E106" s="55">
        <v>43524.25</v>
      </c>
      <c r="F106" s="55">
        <v>6056</v>
      </c>
      <c r="G106" s="55">
        <v>49580.25</v>
      </c>
      <c r="H106" s="55">
        <v>244597.25</v>
      </c>
      <c r="I106" s="55">
        <v>137182</v>
      </c>
      <c r="J106" s="55">
        <v>1875844.95600001</v>
      </c>
      <c r="K106" s="55">
        <v>35286.914138793902</v>
      </c>
      <c r="L106" s="55">
        <v>1911131.8701388</v>
      </c>
      <c r="M106" s="55">
        <v>128</v>
      </c>
      <c r="N106" s="55">
        <v>943761.520000007</v>
      </c>
      <c r="O106" s="55">
        <v>932083.43600000103</v>
      </c>
      <c r="P106" s="55">
        <v>528.67900085449196</v>
      </c>
      <c r="Q106" s="55">
        <v>34758.235137939497</v>
      </c>
      <c r="R106" s="55">
        <v>0</v>
      </c>
      <c r="S106" s="32">
        <f t="shared" ref="S106" si="219">(N106+P106)/SUM(N106:Q106)</f>
        <v>0.49409996963332486</v>
      </c>
      <c r="T106" s="32">
        <f t="shared" ref="T106" si="220">(O106+Q106)/SUM(N106:Q106)</f>
        <v>0.50590003036667508</v>
      </c>
      <c r="U106" s="32">
        <f t="shared" ref="U106" si="221">(B106+E106)/H106</f>
        <v>0.51588683028938387</v>
      </c>
      <c r="V106" s="32">
        <f t="shared" ref="V106" si="222">(C106+F106)/H106</f>
        <v>0.48411316971061613</v>
      </c>
    </row>
    <row r="107" spans="1:22" ht="19.95" customHeight="1" x14ac:dyDescent="0.3">
      <c r="A107" s="64">
        <v>45717</v>
      </c>
      <c r="B107" s="55">
        <v>102448</v>
      </c>
      <c r="C107" s="55">
        <v>138648</v>
      </c>
      <c r="D107" s="55">
        <v>241096</v>
      </c>
      <c r="E107" s="55">
        <v>54751.5</v>
      </c>
      <c r="F107" s="55">
        <v>4893.25</v>
      </c>
      <c r="G107" s="55">
        <v>59644.75</v>
      </c>
      <c r="H107" s="55">
        <v>300740.75</v>
      </c>
      <c r="I107" s="55">
        <v>167232</v>
      </c>
      <c r="J107" s="55">
        <v>2337219.415</v>
      </c>
      <c r="K107" s="55">
        <v>39329.437543868997</v>
      </c>
      <c r="L107" s="55">
        <v>2376548.85254387</v>
      </c>
      <c r="M107" s="55">
        <v>162</v>
      </c>
      <c r="N107" s="55">
        <v>1152780.00400001</v>
      </c>
      <c r="O107" s="55">
        <v>1184439.4110000001</v>
      </c>
      <c r="P107" s="55">
        <v>589.89999389648403</v>
      </c>
      <c r="Q107" s="55">
        <v>38739.537549972498</v>
      </c>
      <c r="R107" s="55">
        <v>0</v>
      </c>
      <c r="S107" s="32">
        <f t="shared" ref="S107" si="223">(N107+P107)/SUM(N107:Q107)</f>
        <v>0.48531293718592355</v>
      </c>
      <c r="T107" s="32">
        <f t="shared" ref="T107" si="224">(O107+Q107)/SUM(N107:Q107)</f>
        <v>0.51468706281407628</v>
      </c>
      <c r="U107" s="32">
        <f t="shared" ref="U107" si="225">(B107+E107)/H107</f>
        <v>0.52270768095111819</v>
      </c>
      <c r="V107" s="32">
        <f t="shared" ref="V107" si="226">(C107+F107)/H107</f>
        <v>0.47729231904888181</v>
      </c>
    </row>
    <row r="108" spans="1:22" ht="19.95" customHeight="1" x14ac:dyDescent="0.3">
      <c r="A108" s="64">
        <v>45748</v>
      </c>
      <c r="B108" s="55">
        <v>94395.5</v>
      </c>
      <c r="C108" s="55">
        <v>135596</v>
      </c>
      <c r="D108" s="55">
        <v>229991.5</v>
      </c>
      <c r="E108" s="55">
        <v>61405.75</v>
      </c>
      <c r="F108" s="55">
        <v>3006</v>
      </c>
      <c r="G108" s="55">
        <v>64411.75</v>
      </c>
      <c r="H108" s="55">
        <v>294403.25</v>
      </c>
      <c r="I108" s="55">
        <v>164705</v>
      </c>
      <c r="J108" s="55">
        <v>2195476.1740000001</v>
      </c>
      <c r="K108" s="55">
        <v>50709.031824350401</v>
      </c>
      <c r="L108" s="55">
        <v>2246185.20582435</v>
      </c>
      <c r="M108" s="55">
        <v>147</v>
      </c>
      <c r="N108" s="55">
        <v>1047157</v>
      </c>
      <c r="O108" s="55">
        <v>1148319.1740000001</v>
      </c>
      <c r="P108" s="55">
        <v>394.10198974609398</v>
      </c>
      <c r="Q108" s="55">
        <v>50314.9298346043</v>
      </c>
      <c r="R108" s="55">
        <v>0</v>
      </c>
      <c r="S108" s="32">
        <f t="shared" ref="S108" si="227">(N108+P108)/SUM(N108:Q108)</f>
        <v>0.46636897940270006</v>
      </c>
      <c r="T108" s="32">
        <f t="shared" ref="T108" si="228">(O108+Q108)/SUM(N108:Q108)</f>
        <v>0.53363102059729994</v>
      </c>
      <c r="U108" s="32">
        <f t="shared" ref="U108" si="229">(B108+E108)/H108</f>
        <v>0.5292103602796504</v>
      </c>
      <c r="V108" s="32">
        <f t="shared" ref="V108" si="230">(C108+F108)/H108</f>
        <v>0.47078963972034954</v>
      </c>
    </row>
    <row r="109" spans="1:22" ht="19.95" customHeight="1" x14ac:dyDescent="0.3">
      <c r="A109" s="64">
        <v>45778</v>
      </c>
      <c r="B109" s="55">
        <v>93405.5</v>
      </c>
      <c r="C109" s="55">
        <v>134723.5</v>
      </c>
      <c r="D109" s="55">
        <v>228129</v>
      </c>
      <c r="E109" s="55">
        <v>57751.25</v>
      </c>
      <c r="F109" s="55">
        <v>2311</v>
      </c>
      <c r="G109" s="55">
        <v>60062.25</v>
      </c>
      <c r="H109" s="55">
        <v>288191.25</v>
      </c>
      <c r="I109" s="55">
        <v>159409</v>
      </c>
      <c r="J109" s="55">
        <v>2182757.6360000102</v>
      </c>
      <c r="K109" s="55">
        <v>48894.384248495102</v>
      </c>
      <c r="L109" s="55">
        <v>2231652.0202485002</v>
      </c>
      <c r="M109" s="55">
        <v>150</v>
      </c>
      <c r="N109" s="55">
        <v>1048743.9924999999</v>
      </c>
      <c r="O109" s="55">
        <v>1134013.6435</v>
      </c>
      <c r="P109" s="55">
        <v>431.99349975585898</v>
      </c>
      <c r="Q109" s="55">
        <v>48462.390748739199</v>
      </c>
      <c r="R109" s="55">
        <v>0</v>
      </c>
      <c r="S109" s="32">
        <f t="shared" ref="S109" si="231">(N109+P109)/SUM(N109:Q109)</f>
        <v>0.47013422185907361</v>
      </c>
      <c r="T109" s="32">
        <f t="shared" ref="T109" si="232">(O109+Q109)/SUM(N109:Q109)</f>
        <v>0.52986577814092639</v>
      </c>
      <c r="U109" s="32">
        <f t="shared" ref="U109" si="233">(B109+E109)/H109</f>
        <v>0.52450152459521238</v>
      </c>
      <c r="V109" s="32">
        <f t="shared" ref="V109" si="234">(C109+F109)/H109</f>
        <v>0.47549847540478762</v>
      </c>
    </row>
    <row r="110" spans="1:22" ht="19.95" customHeight="1" x14ac:dyDescent="0.3">
      <c r="A110" s="64">
        <v>45809</v>
      </c>
      <c r="B110" s="55">
        <v>83618.5</v>
      </c>
      <c r="C110" s="55">
        <v>112307.75</v>
      </c>
      <c r="D110" s="55">
        <v>195926.25</v>
      </c>
      <c r="E110" s="55">
        <v>46190.75</v>
      </c>
      <c r="F110" s="55">
        <v>2319</v>
      </c>
      <c r="G110" s="55">
        <v>48509.75</v>
      </c>
      <c r="H110" s="55">
        <v>244436</v>
      </c>
      <c r="I110" s="55">
        <v>135672</v>
      </c>
      <c r="J110" s="55">
        <v>1864441.412</v>
      </c>
      <c r="K110" s="55">
        <v>36335.743779182398</v>
      </c>
      <c r="L110" s="55">
        <v>1900777.1557791899</v>
      </c>
      <c r="M110" s="55">
        <v>144</v>
      </c>
      <c r="N110" s="55">
        <v>908992.93600000301</v>
      </c>
      <c r="O110" s="55">
        <v>955448.47600000002</v>
      </c>
      <c r="P110" s="55">
        <v>306.94650268554699</v>
      </c>
      <c r="Q110" s="55">
        <v>36028.797276496902</v>
      </c>
      <c r="R110" s="55">
        <v>0</v>
      </c>
      <c r="S110" s="32">
        <f t="shared" ref="S110" si="235">(N110+P110)/SUM(N110:Q110)</f>
        <v>0.47838321274959733</v>
      </c>
      <c r="T110" s="32">
        <f t="shared" ref="T110" si="236">(O110+Q110)/SUM(N110:Q110)</f>
        <v>0.52161678725040272</v>
      </c>
      <c r="U110" s="32">
        <f t="shared" ref="U110" si="237">(B110+E110)/H110</f>
        <v>0.53105618648644226</v>
      </c>
      <c r="V110" s="32">
        <f t="shared" ref="V110" si="238">(C110+F110)/H110</f>
        <v>0.46894381351355774</v>
      </c>
    </row>
    <row r="111" spans="1:22" ht="19.95" customHeight="1" x14ac:dyDescent="0.3">
      <c r="A111" s="87">
        <v>45839</v>
      </c>
      <c r="B111" s="88">
        <v>81131.5</v>
      </c>
      <c r="C111" s="88">
        <v>128652.25</v>
      </c>
      <c r="D111" s="88">
        <v>209783.75</v>
      </c>
      <c r="E111" s="88">
        <v>47611.5</v>
      </c>
      <c r="F111" s="88">
        <v>1842</v>
      </c>
      <c r="G111" s="88">
        <v>49453.5</v>
      </c>
      <c r="H111" s="88">
        <v>259237.25</v>
      </c>
      <c r="I111" s="88">
        <v>144174</v>
      </c>
      <c r="J111" s="88">
        <v>1931555.7390000001</v>
      </c>
      <c r="K111" s="88">
        <v>62819.298368454001</v>
      </c>
      <c r="L111" s="88">
        <v>1994375.0373684601</v>
      </c>
      <c r="M111" s="88">
        <v>141</v>
      </c>
      <c r="N111" s="88">
        <v>868129.96849999903</v>
      </c>
      <c r="O111" s="88">
        <v>1063425.7705000001</v>
      </c>
      <c r="P111" s="88">
        <v>314.47698974609398</v>
      </c>
      <c r="Q111" s="88">
        <v>62504.8213787079</v>
      </c>
      <c r="R111" s="88">
        <v>0</v>
      </c>
      <c r="S111" s="89">
        <f t="shared" ref="S111" si="239">(N111+P111)/SUM(N111:Q111)</f>
        <v>0.43544690904056044</v>
      </c>
      <c r="T111" s="89">
        <f t="shared" ref="T111" si="240">(O111+Q111)/SUM(N111:Q111)</f>
        <v>0.56455309095943962</v>
      </c>
      <c r="U111" s="89">
        <f t="shared" ref="U111" si="241">(B111+E111)/H111</f>
        <v>0.49662230254332662</v>
      </c>
      <c r="V111" s="89">
        <f t="shared" ref="V111" si="242">(C111+F111)/H111</f>
        <v>0.50337769745667338</v>
      </c>
    </row>
    <row r="112" spans="1:22" ht="19.95" customHeight="1" x14ac:dyDescent="0.3">
      <c r="A112" s="64">
        <v>45870</v>
      </c>
      <c r="B112" s="55">
        <v>85360.25</v>
      </c>
      <c r="C112" s="55">
        <v>140055</v>
      </c>
      <c r="D112" s="55">
        <v>225415.25</v>
      </c>
      <c r="E112" s="55">
        <v>63241.5</v>
      </c>
      <c r="F112" s="55">
        <v>2740</v>
      </c>
      <c r="G112" s="55">
        <v>65981.5</v>
      </c>
      <c r="H112" s="55">
        <v>291396.75</v>
      </c>
      <c r="I112" s="55">
        <v>161518</v>
      </c>
      <c r="J112" s="55">
        <v>2018646.6370000001</v>
      </c>
      <c r="K112" s="55">
        <v>73865.915144920305</v>
      </c>
      <c r="L112" s="55">
        <v>2092512.55214492</v>
      </c>
      <c r="M112" s="55">
        <v>149</v>
      </c>
      <c r="N112" s="55">
        <v>907920.14550000103</v>
      </c>
      <c r="O112" s="55">
        <v>1110726.4915</v>
      </c>
      <c r="P112" s="55">
        <v>1472.1575036048901</v>
      </c>
      <c r="Q112" s="55">
        <v>72393.757641315504</v>
      </c>
      <c r="R112" s="55">
        <v>0</v>
      </c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2025-09-15T17:05:18Z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