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parenberg\Desktop\anja\Projects\! Monthly Stats\2026\2026 07\"/>
    </mc:Choice>
  </mc:AlternateContent>
  <xr:revisionPtr revIDLastSave="0" documentId="13_ncr:1_{9C47F60A-7661-4B38-BF5F-4B5EC300480E}" xr6:coauthVersionLast="47" xr6:coauthVersionMax="47" xr10:uidLastSave="{00000000-0000-0000-0000-000000000000}"/>
  <workbookProtection workbookAlgorithmName="SHA-512" workbookHashValue="zLUEwMzTvVjmuggq7Ej/yyfA4/SA1cCZegusieL8xBaIN5x4b5tj6ibbhT0r3YsBqjWxod0UY8hcRbRggMEd7Q==" workbookSaltValue="GJDq04so/R6UrqnchXPb0Q==" workbookSpinCount="100000" lockStructure="1"/>
  <bookViews>
    <workbookView xWindow="-108" yWindow="-108" windowWidth="23256" windowHeight="13896" tabRatio="679" xr2:uid="{00000000-000D-0000-FFFF-FFFF00000000}"/>
  </bookViews>
  <sheets>
    <sheet name="TEU Volume" sheetId="46" r:id="rId1"/>
    <sheet name="Container Volume" sheetId="44" r:id="rId2"/>
    <sheet name="GC Tonnage" sheetId="45" r:id="rId3"/>
    <sheet name="Ship Calls" sheetId="47" r:id="rId4"/>
    <sheet name="TEU Volume Breakdown" sheetId="51" r:id="rId5"/>
    <sheet name="Market Share" sheetId="52" state="veryHidden" r:id="rId6"/>
    <sheet name="Data" sheetId="48" r:id="rId7"/>
  </sheets>
  <definedNames>
    <definedName name="ALLTERMINALS" localSheetId="1">#REF!</definedName>
    <definedName name="ALLTERMINALS" localSheetId="2">#REF!</definedName>
    <definedName name="ALLTERMINALS" localSheetId="3">#REF!</definedName>
    <definedName name="ALLTERMINALS" localSheetId="0">#REF!</definedName>
    <definedName name="ALLTERMINALS">#REF!</definedName>
    <definedName name="CY95TONS" localSheetId="1">#REF!</definedName>
    <definedName name="CY95TONS" localSheetId="2">#REF!</definedName>
    <definedName name="CY95TONS" localSheetId="3">#REF!</definedName>
    <definedName name="CY95TONS" localSheetId="0">#REF!</definedName>
    <definedName name="CY95TONS">#REF!</definedName>
    <definedName name="CY96TONS" localSheetId="1">#REF!</definedName>
    <definedName name="CY96TONS" localSheetId="2">#REF!</definedName>
    <definedName name="CY96TONS" localSheetId="3">#REF!</definedName>
    <definedName name="CY96TONS" localSheetId="0">#REF!</definedName>
    <definedName name="CY96TONS">#REF!</definedName>
    <definedName name="CYTEU95" localSheetId="1">#REF!</definedName>
    <definedName name="CYTEU95" localSheetId="2">#REF!</definedName>
    <definedName name="CYTEU95" localSheetId="3">#REF!</definedName>
    <definedName name="CYTEU95" localSheetId="0">#REF!</definedName>
    <definedName name="CYTEU95">#REF!</definedName>
    <definedName name="FY95TONS" localSheetId="1">#REF!</definedName>
    <definedName name="FY95TONS" localSheetId="2">#REF!</definedName>
    <definedName name="FY95TONS" localSheetId="3">#REF!</definedName>
    <definedName name="FY95TONS" localSheetId="0">#REF!</definedName>
    <definedName name="FY95TONS">#REF!</definedName>
    <definedName name="FY96_TRDBAL" localSheetId="1">#REF!</definedName>
    <definedName name="FY96_TRDBAL" localSheetId="2">#REF!</definedName>
    <definedName name="FY96_TRDBAL" localSheetId="3">#REF!</definedName>
    <definedName name="FY96_TRDBAL" localSheetId="0">#REF!</definedName>
    <definedName name="FY96_TRDBAL">#REF!</definedName>
    <definedName name="FY96TONS" localSheetId="1">#REF!</definedName>
    <definedName name="FY96TONS" localSheetId="2">#REF!</definedName>
    <definedName name="FY96TONS" localSheetId="3">#REF!</definedName>
    <definedName name="FY96TONS" localSheetId="0">#REF!</definedName>
    <definedName name="FY96TONS">#REF!</definedName>
    <definedName name="HISTCYTEU" localSheetId="1">#REF!</definedName>
    <definedName name="HISTCYTEU" localSheetId="2">#REF!</definedName>
    <definedName name="HISTCYTEU" localSheetId="3">#REF!</definedName>
    <definedName name="HISTCYTEU" localSheetId="0">#REF!</definedName>
    <definedName name="HISTCYTEU">#REF!</definedName>
    <definedName name="HISTCYTONS" localSheetId="2">'GC Tonnage'!#REF!</definedName>
    <definedName name="HISTCYTONS" localSheetId="0">'TEU Volume'!#REF!</definedName>
    <definedName name="HISTCYTONS">#REF!</definedName>
    <definedName name="MARINETERM" localSheetId="1">#REF!</definedName>
    <definedName name="MARINETERM" localSheetId="2">#REF!</definedName>
    <definedName name="MARINETERM" localSheetId="3">#REF!</definedName>
    <definedName name="MARINETERM" localSheetId="0">#REF!</definedName>
    <definedName name="MARINETERM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7" i="47" l="1"/>
  <c r="S8" i="47"/>
  <c r="S9" i="47"/>
  <c r="T58" i="45"/>
  <c r="T57" i="45"/>
  <c r="T56" i="45"/>
  <c r="T29" i="45"/>
  <c r="T28" i="45"/>
  <c r="T27" i="45"/>
  <c r="T25" i="45"/>
  <c r="T24" i="45"/>
  <c r="T23" i="45"/>
  <c r="AB17" i="44"/>
  <c r="AB8" i="44"/>
  <c r="AB9" i="44"/>
  <c r="AC86" i="46" l="1"/>
  <c r="AC85" i="46"/>
  <c r="AC84" i="46"/>
  <c r="AC83" i="46"/>
  <c r="AC82" i="46"/>
  <c r="AC43" i="46"/>
  <c r="AC42" i="46"/>
  <c r="AC41" i="46"/>
  <c r="AC40" i="46"/>
  <c r="AC39" i="46"/>
  <c r="AC37" i="46"/>
  <c r="AC36" i="46"/>
  <c r="AC35" i="46"/>
  <c r="AC34" i="46"/>
  <c r="AC33" i="46"/>
  <c r="X122" i="48"/>
  <c r="S121" i="48"/>
  <c r="T121" i="48"/>
  <c r="U121" i="48"/>
  <c r="V121" i="48"/>
  <c r="W121" i="48"/>
  <c r="X121" i="48"/>
  <c r="S122" i="48"/>
  <c r="T122" i="48"/>
  <c r="U122" i="48"/>
  <c r="V122" i="48"/>
  <c r="W122" i="48"/>
  <c r="C17" i="44"/>
  <c r="D17" i="44"/>
  <c r="E17" i="44"/>
  <c r="F17" i="44"/>
  <c r="G17" i="44"/>
  <c r="H17" i="44"/>
  <c r="I17" i="44"/>
  <c r="J17" i="44"/>
  <c r="K17" i="44"/>
  <c r="B15" i="44"/>
  <c r="C15" i="44"/>
  <c r="D15" i="44"/>
  <c r="E15" i="44"/>
  <c r="F15" i="44"/>
  <c r="G15" i="44"/>
  <c r="H15" i="44"/>
  <c r="I15" i="44"/>
  <c r="J15" i="44"/>
  <c r="S7" i="47"/>
  <c r="T21" i="45"/>
  <c r="T20" i="45"/>
  <c r="T19" i="45"/>
  <c r="AB7" i="44"/>
  <c r="AC31" i="46"/>
  <c r="AC30" i="46"/>
  <c r="AC29" i="46"/>
  <c r="AC28" i="46"/>
  <c r="AC27" i="46"/>
  <c r="X120" i="48"/>
  <c r="W120" i="48"/>
  <c r="V120" i="48"/>
  <c r="U120" i="48"/>
  <c r="T120" i="48"/>
  <c r="S120" i="48"/>
  <c r="S6" i="47"/>
  <c r="T17" i="45"/>
  <c r="T16" i="45"/>
  <c r="T15" i="45"/>
  <c r="AB6" i="44"/>
  <c r="AC25" i="46"/>
  <c r="AC24" i="46"/>
  <c r="AC23" i="46"/>
  <c r="AC22" i="46"/>
  <c r="AC21" i="46"/>
  <c r="X119" i="48"/>
  <c r="W119" i="48"/>
  <c r="V119" i="48"/>
  <c r="U119" i="48"/>
  <c r="T119" i="48"/>
  <c r="S119" i="48"/>
  <c r="S5" i="47"/>
  <c r="T13" i="45"/>
  <c r="T12" i="45"/>
  <c r="T11" i="45"/>
  <c r="AB5" i="44"/>
  <c r="AC19" i="46"/>
  <c r="AC18" i="46"/>
  <c r="AC17" i="46"/>
  <c r="AC16" i="46"/>
  <c r="AC15" i="46"/>
  <c r="S118" i="48"/>
  <c r="T118" i="48"/>
  <c r="U118" i="48"/>
  <c r="V118" i="48"/>
  <c r="W118" i="48"/>
  <c r="X118" i="48"/>
  <c r="W117" i="48"/>
  <c r="W2" i="48"/>
  <c r="X2" i="48"/>
  <c r="W3" i="48"/>
  <c r="X3" i="48"/>
  <c r="W4" i="48"/>
  <c r="X4" i="48"/>
  <c r="W5" i="48"/>
  <c r="X5" i="48"/>
  <c r="W6" i="48"/>
  <c r="X6" i="48"/>
  <c r="W7" i="48"/>
  <c r="X7" i="48"/>
  <c r="W8" i="48"/>
  <c r="X8" i="48"/>
  <c r="W9" i="48"/>
  <c r="X9" i="48"/>
  <c r="W10" i="48"/>
  <c r="X10" i="48"/>
  <c r="W11" i="48"/>
  <c r="X11" i="48"/>
  <c r="W12" i="48"/>
  <c r="X12" i="48"/>
  <c r="W13" i="48"/>
  <c r="X13" i="48"/>
  <c r="W14" i="48"/>
  <c r="X14" i="48"/>
  <c r="W15" i="48"/>
  <c r="X15" i="48"/>
  <c r="W16" i="48"/>
  <c r="X16" i="48"/>
  <c r="W17" i="48"/>
  <c r="X17" i="48"/>
  <c r="W18" i="48"/>
  <c r="X18" i="48"/>
  <c r="W19" i="48"/>
  <c r="X19" i="48"/>
  <c r="W20" i="48"/>
  <c r="X20" i="48"/>
  <c r="W21" i="48"/>
  <c r="X21" i="48"/>
  <c r="W22" i="48"/>
  <c r="X22" i="48"/>
  <c r="W23" i="48"/>
  <c r="X23" i="48"/>
  <c r="W24" i="48"/>
  <c r="X24" i="48"/>
  <c r="W25" i="48"/>
  <c r="X25" i="48"/>
  <c r="W26" i="48"/>
  <c r="X26" i="48"/>
  <c r="W27" i="48"/>
  <c r="X27" i="48"/>
  <c r="W28" i="48"/>
  <c r="X28" i="48"/>
  <c r="W29" i="48"/>
  <c r="X29" i="48"/>
  <c r="W30" i="48"/>
  <c r="X30" i="48"/>
  <c r="W31" i="48"/>
  <c r="X31" i="48"/>
  <c r="W32" i="48"/>
  <c r="X32" i="48"/>
  <c r="W33" i="48"/>
  <c r="X33" i="48"/>
  <c r="W34" i="48"/>
  <c r="X34" i="48"/>
  <c r="W35" i="48"/>
  <c r="X35" i="48"/>
  <c r="W36" i="48"/>
  <c r="X36" i="48"/>
  <c r="W37" i="48"/>
  <c r="X37" i="48"/>
  <c r="W38" i="48"/>
  <c r="X38" i="48"/>
  <c r="W39" i="48"/>
  <c r="X39" i="48"/>
  <c r="W40" i="48"/>
  <c r="X40" i="48"/>
  <c r="W41" i="48"/>
  <c r="X41" i="48"/>
  <c r="W42" i="48"/>
  <c r="X42" i="48"/>
  <c r="W43" i="48"/>
  <c r="X43" i="48"/>
  <c r="W44" i="48"/>
  <c r="X44" i="48"/>
  <c r="W45" i="48"/>
  <c r="X45" i="48"/>
  <c r="W46" i="48"/>
  <c r="X46" i="48"/>
  <c r="W47" i="48"/>
  <c r="X47" i="48"/>
  <c r="W48" i="48"/>
  <c r="X48" i="48"/>
  <c r="W49" i="48"/>
  <c r="X49" i="48"/>
  <c r="W50" i="48"/>
  <c r="X50" i="48"/>
  <c r="W51" i="48"/>
  <c r="X51" i="48"/>
  <c r="W52" i="48"/>
  <c r="X52" i="48"/>
  <c r="W53" i="48"/>
  <c r="X53" i="48"/>
  <c r="W54" i="48"/>
  <c r="X54" i="48"/>
  <c r="W55" i="48"/>
  <c r="X55" i="48"/>
  <c r="W56" i="48"/>
  <c r="X56" i="48"/>
  <c r="W57" i="48"/>
  <c r="X57" i="48"/>
  <c r="W58" i="48"/>
  <c r="X58" i="48"/>
  <c r="W59" i="48"/>
  <c r="X59" i="48"/>
  <c r="W60" i="48"/>
  <c r="X60" i="48"/>
  <c r="W61" i="48"/>
  <c r="X61" i="48"/>
  <c r="W62" i="48"/>
  <c r="X62" i="48"/>
  <c r="W63" i="48"/>
  <c r="X63" i="48"/>
  <c r="W64" i="48"/>
  <c r="X64" i="48"/>
  <c r="W65" i="48"/>
  <c r="X65" i="48"/>
  <c r="W66" i="48"/>
  <c r="X66" i="48"/>
  <c r="W67" i="48"/>
  <c r="X67" i="48"/>
  <c r="W68" i="48"/>
  <c r="X68" i="48"/>
  <c r="W69" i="48"/>
  <c r="X69" i="48"/>
  <c r="W70" i="48"/>
  <c r="X70" i="48"/>
  <c r="W71" i="48"/>
  <c r="X71" i="48"/>
  <c r="W72" i="48"/>
  <c r="X72" i="48"/>
  <c r="W73" i="48"/>
  <c r="X73" i="48"/>
  <c r="W74" i="48"/>
  <c r="X74" i="48"/>
  <c r="W75" i="48"/>
  <c r="X75" i="48"/>
  <c r="W76" i="48"/>
  <c r="X76" i="48"/>
  <c r="W77" i="48"/>
  <c r="X77" i="48"/>
  <c r="W78" i="48"/>
  <c r="X78" i="48"/>
  <c r="W79" i="48"/>
  <c r="X79" i="48"/>
  <c r="W80" i="48"/>
  <c r="X80" i="48"/>
  <c r="W81" i="48"/>
  <c r="X81" i="48"/>
  <c r="W82" i="48"/>
  <c r="X82" i="48"/>
  <c r="W83" i="48"/>
  <c r="X83" i="48"/>
  <c r="W84" i="48"/>
  <c r="X84" i="48"/>
  <c r="W85" i="48"/>
  <c r="X85" i="48"/>
  <c r="W86" i="48"/>
  <c r="X86" i="48"/>
  <c r="W87" i="48"/>
  <c r="X87" i="48"/>
  <c r="W88" i="48"/>
  <c r="X88" i="48"/>
  <c r="W89" i="48"/>
  <c r="X89" i="48"/>
  <c r="W90" i="48"/>
  <c r="X90" i="48"/>
  <c r="W91" i="48"/>
  <c r="X91" i="48"/>
  <c r="W92" i="48"/>
  <c r="X92" i="48"/>
  <c r="W93" i="48"/>
  <c r="X93" i="48"/>
  <c r="W94" i="48"/>
  <c r="X94" i="48"/>
  <c r="W95" i="48"/>
  <c r="X95" i="48"/>
  <c r="W96" i="48"/>
  <c r="X96" i="48"/>
  <c r="W97" i="48"/>
  <c r="X97" i="48"/>
  <c r="W98" i="48"/>
  <c r="X98" i="48"/>
  <c r="W99" i="48"/>
  <c r="X99" i="48"/>
  <c r="W100" i="48"/>
  <c r="X100" i="48"/>
  <c r="W101" i="48"/>
  <c r="X101" i="48"/>
  <c r="W102" i="48"/>
  <c r="X102" i="48"/>
  <c r="W103" i="48"/>
  <c r="X103" i="48"/>
  <c r="W104" i="48"/>
  <c r="X104" i="48"/>
  <c r="W105" i="48"/>
  <c r="X105" i="48"/>
  <c r="W106" i="48"/>
  <c r="X106" i="48"/>
  <c r="W107" i="48"/>
  <c r="X107" i="48"/>
  <c r="W108" i="48"/>
  <c r="X108" i="48"/>
  <c r="W109" i="48"/>
  <c r="X109" i="48"/>
  <c r="W110" i="48"/>
  <c r="X110" i="48"/>
  <c r="W111" i="48"/>
  <c r="X111" i="48"/>
  <c r="W112" i="48"/>
  <c r="X112" i="48"/>
  <c r="W113" i="48"/>
  <c r="X113" i="48"/>
  <c r="W114" i="48"/>
  <c r="X114" i="48"/>
  <c r="W115" i="48"/>
  <c r="X115" i="48"/>
  <c r="W116" i="48"/>
  <c r="X116" i="48"/>
  <c r="X117" i="48"/>
  <c r="S4" i="47"/>
  <c r="T9" i="45"/>
  <c r="T8" i="45"/>
  <c r="T7" i="45"/>
  <c r="AB4" i="44"/>
  <c r="AC13" i="46"/>
  <c r="AC12" i="46"/>
  <c r="AC11" i="46"/>
  <c r="AC10" i="46"/>
  <c r="AC9" i="46"/>
  <c r="S117" i="48"/>
  <c r="T117" i="48"/>
  <c r="U117" i="48"/>
  <c r="V117" i="48"/>
  <c r="S3" i="47"/>
  <c r="S15" i="47" s="1"/>
  <c r="T5" i="45"/>
  <c r="T4" i="45"/>
  <c r="T3" i="45"/>
  <c r="T55" i="45"/>
  <c r="AB3" i="44"/>
  <c r="AC7" i="46"/>
  <c r="AC6" i="46"/>
  <c r="AC5" i="46"/>
  <c r="AC4" i="46"/>
  <c r="AC3" i="46"/>
  <c r="V116" i="48"/>
  <c r="U116" i="48"/>
  <c r="T116" i="48"/>
  <c r="S116" i="48"/>
  <c r="AC81" i="46"/>
  <c r="R14" i="47"/>
  <c r="S49" i="45"/>
  <c r="S48" i="45"/>
  <c r="S47" i="45"/>
  <c r="AA14" i="44"/>
  <c r="AB73" i="46"/>
  <c r="AB72" i="46"/>
  <c r="AB71" i="46"/>
  <c r="AB70" i="46"/>
  <c r="AB69" i="46"/>
  <c r="V115" i="48"/>
  <c r="U115" i="48"/>
  <c r="T115" i="48"/>
  <c r="S115" i="48"/>
  <c r="AB15" i="44" l="1"/>
  <c r="AC75" i="46"/>
  <c r="T52" i="45"/>
  <c r="T51" i="45"/>
  <c r="AC78" i="46"/>
  <c r="AC77" i="46"/>
  <c r="AC76" i="46"/>
  <c r="R13" i="47"/>
  <c r="S45" i="45"/>
  <c r="S44" i="45"/>
  <c r="S43" i="45"/>
  <c r="AA13" i="44"/>
  <c r="AB67" i="46"/>
  <c r="AB66" i="46"/>
  <c r="AB65" i="46"/>
  <c r="AB64" i="46"/>
  <c r="AB63" i="46"/>
  <c r="V114" i="48"/>
  <c r="U114" i="48"/>
  <c r="T114" i="48"/>
  <c r="S114" i="48"/>
  <c r="T53" i="45" l="1"/>
  <c r="AC79" i="46"/>
  <c r="R12" i="47"/>
  <c r="S41" i="45"/>
  <c r="S40" i="45"/>
  <c r="S39" i="45"/>
  <c r="AA12" i="44"/>
  <c r="AB61" i="46"/>
  <c r="AB60" i="46"/>
  <c r="AB59" i="46"/>
  <c r="AB58" i="46"/>
  <c r="AB57" i="46"/>
  <c r="V113" i="48"/>
  <c r="U113" i="48"/>
  <c r="T113" i="48"/>
  <c r="S113" i="48"/>
  <c r="V112" i="48"/>
  <c r="U112" i="48"/>
  <c r="T112" i="48"/>
  <c r="S112" i="48"/>
  <c r="V111" i="48"/>
  <c r="U111" i="48"/>
  <c r="T111" i="48"/>
  <c r="S111" i="48"/>
  <c r="R11" i="47" l="1"/>
  <c r="S37" i="45"/>
  <c r="S36" i="45"/>
  <c r="S35" i="45"/>
  <c r="AA11" i="44"/>
  <c r="AB55" i="46"/>
  <c r="AB54" i="46"/>
  <c r="AB53" i="46"/>
  <c r="AB52" i="46"/>
  <c r="AB51" i="46"/>
  <c r="R10" i="47" l="1"/>
  <c r="S33" i="45"/>
  <c r="S32" i="45"/>
  <c r="S31" i="45"/>
  <c r="AA10" i="44"/>
  <c r="AB49" i="46"/>
  <c r="AB48" i="46"/>
  <c r="AB47" i="46"/>
  <c r="AB46" i="46"/>
  <c r="AB45" i="46"/>
  <c r="R9" i="47" l="1"/>
  <c r="S29" i="45"/>
  <c r="S28" i="45"/>
  <c r="S27" i="45"/>
  <c r="AA9" i="44"/>
  <c r="AB43" i="46"/>
  <c r="AB42" i="46"/>
  <c r="AB41" i="46"/>
  <c r="AB40" i="46"/>
  <c r="AB39" i="46"/>
  <c r="V110" i="48"/>
  <c r="U110" i="48"/>
  <c r="T110" i="48"/>
  <c r="S110" i="48"/>
  <c r="R8" i="47" l="1"/>
  <c r="S25" i="45"/>
  <c r="S24" i="45"/>
  <c r="S23" i="45"/>
  <c r="AA8" i="44"/>
  <c r="AB37" i="46"/>
  <c r="AB36" i="46"/>
  <c r="AB35" i="46"/>
  <c r="AB34" i="46"/>
  <c r="AB33" i="46"/>
  <c r="AB27" i="46"/>
  <c r="V109" i="48"/>
  <c r="U109" i="48"/>
  <c r="T109" i="48"/>
  <c r="S109" i="48"/>
  <c r="R7" i="47" l="1"/>
  <c r="S21" i="45"/>
  <c r="S20" i="45"/>
  <c r="S19" i="45"/>
  <c r="AA7" i="44"/>
  <c r="AB31" i="46"/>
  <c r="AB30" i="46"/>
  <c r="AB29" i="46"/>
  <c r="AB28" i="46"/>
  <c r="V108" i="48"/>
  <c r="U108" i="48"/>
  <c r="T108" i="48"/>
  <c r="S108" i="48"/>
  <c r="R6" i="47" l="1"/>
  <c r="S17" i="45"/>
  <c r="S16" i="45"/>
  <c r="S15" i="45"/>
  <c r="AA6" i="44"/>
  <c r="AB25" i="46"/>
  <c r="AB24" i="46"/>
  <c r="AB23" i="46"/>
  <c r="AB22" i="46"/>
  <c r="AB21" i="46"/>
  <c r="V107" i="48"/>
  <c r="U107" i="48"/>
  <c r="T107" i="48"/>
  <c r="S107" i="48"/>
  <c r="R5" i="47" l="1"/>
  <c r="S13" i="45"/>
  <c r="S12" i="45"/>
  <c r="S11" i="45"/>
  <c r="AA5" i="44"/>
  <c r="AB19" i="46"/>
  <c r="AB18" i="46"/>
  <c r="AB17" i="46"/>
  <c r="AB16" i="46"/>
  <c r="AB15" i="46"/>
  <c r="V106" i="48"/>
  <c r="U106" i="48"/>
  <c r="T106" i="48"/>
  <c r="S106" i="48"/>
  <c r="R4" i="47" l="1"/>
  <c r="S9" i="45"/>
  <c r="S8" i="45"/>
  <c r="S7" i="45"/>
  <c r="AA4" i="44"/>
  <c r="AB13" i="46"/>
  <c r="AB12" i="46"/>
  <c r="AB11" i="46"/>
  <c r="AB10" i="46"/>
  <c r="AB9" i="46"/>
  <c r="V105" i="48"/>
  <c r="U105" i="48"/>
  <c r="T105" i="48"/>
  <c r="S105" i="48"/>
  <c r="R3" i="47" l="1"/>
  <c r="S5" i="45"/>
  <c r="S4" i="45"/>
  <c r="S3" i="45"/>
  <c r="S55" i="45"/>
  <c r="S51" i="45"/>
  <c r="AA3" i="44"/>
  <c r="AB7" i="46"/>
  <c r="AB6" i="46"/>
  <c r="AB5" i="46"/>
  <c r="AB4" i="46"/>
  <c r="AB3" i="46"/>
  <c r="AB81" i="46"/>
  <c r="AB78" i="46"/>
  <c r="AB77" i="46"/>
  <c r="V104" i="48"/>
  <c r="U104" i="48"/>
  <c r="T104" i="48"/>
  <c r="S104" i="48"/>
  <c r="R15" i="47" l="1"/>
  <c r="AA15" i="44"/>
  <c r="AB76" i="46"/>
  <c r="S52" i="45"/>
  <c r="S53" i="45"/>
  <c r="AB75" i="46"/>
  <c r="R49" i="45"/>
  <c r="R48" i="45"/>
  <c r="R47" i="45"/>
  <c r="AA73" i="46"/>
  <c r="AA72" i="46"/>
  <c r="AA71" i="46"/>
  <c r="AA70" i="46"/>
  <c r="AA69" i="46"/>
  <c r="Z14" i="44"/>
  <c r="AB79" i="46" l="1"/>
  <c r="Q14" i="47"/>
  <c r="V103" i="48"/>
  <c r="U103" i="48"/>
  <c r="T103" i="48"/>
  <c r="S103" i="48"/>
  <c r="Q13" i="47" l="1"/>
  <c r="R45" i="45"/>
  <c r="R44" i="45"/>
  <c r="R43" i="45"/>
  <c r="Z13" i="44"/>
  <c r="AA67" i="46"/>
  <c r="AA66" i="46"/>
  <c r="AA65" i="46"/>
  <c r="AA64" i="46"/>
  <c r="AA63" i="46"/>
  <c r="V102" i="48"/>
  <c r="U102" i="48"/>
  <c r="T102" i="48"/>
  <c r="S102" i="48"/>
  <c r="Q12" i="47" l="1"/>
  <c r="R41" i="45"/>
  <c r="R40" i="45"/>
  <c r="R39" i="45"/>
  <c r="Z12" i="44"/>
  <c r="AA61" i="46" l="1"/>
  <c r="AA60" i="46"/>
  <c r="AA59" i="46"/>
  <c r="AA58" i="46"/>
  <c r="AA57" i="46"/>
  <c r="V101" i="48"/>
  <c r="U101" i="48"/>
  <c r="T101" i="48"/>
  <c r="S101" i="48"/>
  <c r="Q11" i="47" l="1"/>
  <c r="R37" i="45" l="1"/>
  <c r="R36" i="45"/>
  <c r="R35" i="45"/>
  <c r="Z11" i="44"/>
  <c r="AA55" i="46" l="1"/>
  <c r="AA54" i="46"/>
  <c r="AA53" i="46"/>
  <c r="AA52" i="46"/>
  <c r="AA51" i="46"/>
  <c r="V100" i="48"/>
  <c r="U100" i="48"/>
  <c r="T100" i="48"/>
  <c r="S100" i="48"/>
  <c r="O4" i="51" l="1"/>
  <c r="Q10" i="47"/>
  <c r="R33" i="45"/>
  <c r="R32" i="45"/>
  <c r="R31" i="45"/>
  <c r="Z10" i="44"/>
  <c r="AA49" i="46"/>
  <c r="AA48" i="46"/>
  <c r="AA47" i="46"/>
  <c r="AA46" i="46"/>
  <c r="AA45" i="46"/>
  <c r="V99" i="48"/>
  <c r="U99" i="48"/>
  <c r="T99" i="48"/>
  <c r="S99" i="48"/>
  <c r="Q9" i="47" l="1"/>
  <c r="R29" i="45"/>
  <c r="R28" i="45"/>
  <c r="R27" i="45"/>
  <c r="AA43" i="46"/>
  <c r="AA42" i="46"/>
  <c r="AA41" i="46"/>
  <c r="AA40" i="46"/>
  <c r="AA39" i="46"/>
  <c r="Z9" i="44" l="1"/>
  <c r="V98" i="48"/>
  <c r="U98" i="48"/>
  <c r="T98" i="48"/>
  <c r="S98" i="48"/>
  <c r="Q8" i="47" l="1"/>
  <c r="R25" i="45"/>
  <c r="R24" i="45"/>
  <c r="R23" i="45"/>
  <c r="Z8" i="44"/>
  <c r="AA37" i="46" l="1"/>
  <c r="AA36" i="46"/>
  <c r="AA35" i="46"/>
  <c r="AA34" i="46"/>
  <c r="AA33" i="46"/>
  <c r="V97" i="48"/>
  <c r="U97" i="48"/>
  <c r="T97" i="48"/>
  <c r="S97" i="48"/>
  <c r="Q7" i="47" l="1"/>
  <c r="R21" i="45"/>
  <c r="R20" i="45"/>
  <c r="R19" i="45"/>
  <c r="Z7" i="44"/>
  <c r="AA31" i="46"/>
  <c r="AA30" i="46"/>
  <c r="AA29" i="46"/>
  <c r="AA28" i="46"/>
  <c r="AA27" i="46"/>
  <c r="V96" i="48"/>
  <c r="U96" i="48"/>
  <c r="T96" i="48"/>
  <c r="S96" i="48"/>
  <c r="V95" i="48" l="1"/>
  <c r="U95" i="48"/>
  <c r="T95" i="48"/>
  <c r="S95" i="48"/>
  <c r="Q6" i="47"/>
  <c r="R17" i="45"/>
  <c r="R16" i="45"/>
  <c r="R15" i="45"/>
  <c r="Z6" i="44"/>
  <c r="AA25" i="46"/>
  <c r="AA24" i="46"/>
  <c r="AA23" i="46"/>
  <c r="AA22" i="46"/>
  <c r="AA21" i="46"/>
  <c r="Q5" i="47" l="1"/>
  <c r="R13" i="45"/>
  <c r="R12" i="45"/>
  <c r="R11" i="45"/>
  <c r="Z5" i="44"/>
  <c r="AA19" i="46"/>
  <c r="AA18" i="46"/>
  <c r="AA17" i="46"/>
  <c r="AA16" i="46"/>
  <c r="AA15" i="46"/>
  <c r="V94" i="48"/>
  <c r="U94" i="48"/>
  <c r="T94" i="48"/>
  <c r="S94" i="48"/>
  <c r="Q4" i="47" l="1"/>
  <c r="R9" i="45"/>
  <c r="R8" i="45"/>
  <c r="R7" i="45"/>
  <c r="Z4" i="44"/>
  <c r="AA13" i="46"/>
  <c r="AA12" i="46"/>
  <c r="AA11" i="46"/>
  <c r="AA10" i="46"/>
  <c r="AA9" i="46"/>
  <c r="V93" i="48"/>
  <c r="U93" i="48"/>
  <c r="T93" i="48"/>
  <c r="S93" i="48"/>
  <c r="Q3" i="47" l="1"/>
  <c r="R17" i="47" s="1"/>
  <c r="Q15" i="47"/>
  <c r="R51" i="45"/>
  <c r="R5" i="45"/>
  <c r="S58" i="45" s="1"/>
  <c r="R4" i="45"/>
  <c r="R3" i="45"/>
  <c r="S56" i="45" s="1"/>
  <c r="R55" i="45"/>
  <c r="AA7" i="46"/>
  <c r="AB86" i="46" s="1"/>
  <c r="AA6" i="46"/>
  <c r="AB85" i="46" s="1"/>
  <c r="AA5" i="46"/>
  <c r="AB84" i="46" s="1"/>
  <c r="AA4" i="46"/>
  <c r="AB83" i="46" s="1"/>
  <c r="AA3" i="46"/>
  <c r="AB82" i="46" s="1"/>
  <c r="R52" i="45" l="1"/>
  <c r="S57" i="45"/>
  <c r="R53" i="45"/>
  <c r="Z3" i="44"/>
  <c r="AA81" i="46"/>
  <c r="AA78" i="46"/>
  <c r="AA77" i="46"/>
  <c r="AA76" i="46"/>
  <c r="AA75" i="46"/>
  <c r="V92" i="48"/>
  <c r="U92" i="48"/>
  <c r="T92" i="48"/>
  <c r="S92" i="48"/>
  <c r="Z15" i="44" l="1"/>
  <c r="AA17" i="44"/>
  <c r="AA79" i="46"/>
  <c r="P14" i="47"/>
  <c r="Q49" i="45"/>
  <c r="Q48" i="45"/>
  <c r="Q47" i="45"/>
  <c r="Y14" i="44"/>
  <c r="Z73" i="46"/>
  <c r="Z72" i="46"/>
  <c r="Z71" i="46"/>
  <c r="Z70" i="46"/>
  <c r="Z69" i="46"/>
  <c r="V91" i="48"/>
  <c r="U91" i="48"/>
  <c r="T91" i="48"/>
  <c r="S91" i="48"/>
  <c r="P13" i="47" l="1"/>
  <c r="Q45" i="45"/>
  <c r="Q44" i="45"/>
  <c r="Q43" i="45"/>
  <c r="Y13" i="44"/>
  <c r="Z67" i="46"/>
  <c r="Z66" i="46"/>
  <c r="Z65" i="46"/>
  <c r="Z64" i="46"/>
  <c r="Z63" i="46"/>
  <c r="V90" i="48"/>
  <c r="U90" i="48"/>
  <c r="T90" i="48"/>
  <c r="S90" i="48"/>
  <c r="P12" i="47" l="1"/>
  <c r="Q41" i="45"/>
  <c r="Q40" i="45"/>
  <c r="Q39" i="45"/>
  <c r="Y12" i="44"/>
  <c r="Z61" i="46"/>
  <c r="Z60" i="46"/>
  <c r="Z59" i="46"/>
  <c r="Z58" i="46"/>
  <c r="Z57" i="46"/>
  <c r="V89" i="48"/>
  <c r="U89" i="48"/>
  <c r="T89" i="48"/>
  <c r="S89" i="48"/>
  <c r="V88" i="48"/>
  <c r="U88" i="48"/>
  <c r="T88" i="48"/>
  <c r="S88" i="48"/>
  <c r="V87" i="48"/>
  <c r="U87" i="48"/>
  <c r="T87" i="48"/>
  <c r="S87" i="48"/>
  <c r="V86" i="48"/>
  <c r="U86" i="48"/>
  <c r="T86" i="48"/>
  <c r="S86" i="48"/>
  <c r="P11" i="47" l="1"/>
  <c r="Q37" i="45" l="1"/>
  <c r="Q36" i="45"/>
  <c r="Q35" i="45"/>
  <c r="Y11" i="44"/>
  <c r="Z55" i="46"/>
  <c r="Z54" i="46"/>
  <c r="Z53" i="46"/>
  <c r="Z52" i="46"/>
  <c r="Z51" i="46"/>
  <c r="P10" i="47" l="1"/>
  <c r="Q33" i="45"/>
  <c r="Q32" i="45"/>
  <c r="Q31" i="45"/>
  <c r="Y10" i="44"/>
  <c r="Z49" i="46"/>
  <c r="Z48" i="46"/>
  <c r="Z47" i="46"/>
  <c r="Z46" i="46"/>
  <c r="Z45" i="46"/>
  <c r="P9" i="47" l="1"/>
  <c r="Q29" i="45"/>
  <c r="Q28" i="45"/>
  <c r="Q27" i="45"/>
  <c r="Y9" i="44"/>
  <c r="Z43" i="46"/>
  <c r="Z42" i="46"/>
  <c r="Z41" i="46"/>
  <c r="Z40" i="46"/>
  <c r="Z39" i="46"/>
  <c r="P8" i="47" l="1"/>
  <c r="Q25" i="45"/>
  <c r="Q24" i="45"/>
  <c r="Q23" i="45"/>
  <c r="Y8" i="44"/>
  <c r="Z37" i="46"/>
  <c r="Z36" i="46"/>
  <c r="Z35" i="46"/>
  <c r="Z34" i="46"/>
  <c r="Z33" i="46"/>
  <c r="V85" i="48"/>
  <c r="U85" i="48"/>
  <c r="T85" i="48"/>
  <c r="S85" i="48"/>
  <c r="P7" i="47" l="1"/>
  <c r="Q21" i="45"/>
  <c r="Q20" i="45"/>
  <c r="Q19" i="45"/>
  <c r="Y7" i="44"/>
  <c r="Z31" i="46"/>
  <c r="Z30" i="46"/>
  <c r="Z29" i="46"/>
  <c r="Z28" i="46"/>
  <c r="Z27" i="46"/>
  <c r="V84" i="48"/>
  <c r="U84" i="48"/>
  <c r="T84" i="48"/>
  <c r="S84" i="48"/>
  <c r="P6" i="47" l="1"/>
  <c r="Q17" i="45"/>
  <c r="Q16" i="45"/>
  <c r="Q15" i="45"/>
  <c r="Y6" i="44"/>
  <c r="Z25" i="46"/>
  <c r="Z24" i="46"/>
  <c r="Z23" i="46"/>
  <c r="Z22" i="46"/>
  <c r="Z21" i="46"/>
  <c r="V83" i="48"/>
  <c r="U83" i="48"/>
  <c r="T83" i="48"/>
  <c r="S83" i="48"/>
  <c r="P5" i="47" l="1"/>
  <c r="Q13" i="45"/>
  <c r="Q12" i="45"/>
  <c r="Q11" i="45"/>
  <c r="Y5" i="44"/>
  <c r="Z19" i="46"/>
  <c r="Z18" i="46"/>
  <c r="Z17" i="46"/>
  <c r="Z16" i="46"/>
  <c r="Z15" i="46"/>
  <c r="V82" i="48"/>
  <c r="U82" i="48"/>
  <c r="T82" i="48"/>
  <c r="S82" i="48"/>
  <c r="P4" i="47" l="1"/>
  <c r="Q9" i="45"/>
  <c r="Q8" i="45"/>
  <c r="Q7" i="45"/>
  <c r="Y4" i="44"/>
  <c r="Z13" i="46"/>
  <c r="Z12" i="46"/>
  <c r="Z11" i="46"/>
  <c r="Z10" i="46"/>
  <c r="Z9" i="46"/>
  <c r="V81" i="48"/>
  <c r="U81" i="48"/>
  <c r="T81" i="48"/>
  <c r="S81" i="48"/>
  <c r="P3" i="47" l="1"/>
  <c r="Q5" i="45"/>
  <c r="R58" i="45" s="1"/>
  <c r="Q4" i="45"/>
  <c r="R57" i="45" s="1"/>
  <c r="Q3" i="45"/>
  <c r="R56" i="45" s="1"/>
  <c r="Q55" i="45"/>
  <c r="Y3" i="44"/>
  <c r="Z7" i="46"/>
  <c r="AA86" i="46" s="1"/>
  <c r="Z6" i="46"/>
  <c r="Z5" i="46"/>
  <c r="AA84" i="46" s="1"/>
  <c r="Z4" i="46"/>
  <c r="Z3" i="46"/>
  <c r="Z81" i="46"/>
  <c r="V80" i="48"/>
  <c r="U80" i="48"/>
  <c r="T80" i="48"/>
  <c r="S80" i="48"/>
  <c r="Z78" i="46" l="1"/>
  <c r="AA85" i="46"/>
  <c r="Z76" i="46"/>
  <c r="AA83" i="46"/>
  <c r="P15" i="47"/>
  <c r="Q17" i="47"/>
  <c r="Z75" i="46"/>
  <c r="AA82" i="46"/>
  <c r="Y15" i="44"/>
  <c r="Z17" i="44"/>
  <c r="Q51" i="45"/>
  <c r="Q52" i="45"/>
  <c r="Z77" i="46"/>
  <c r="O14" i="47"/>
  <c r="P49" i="45"/>
  <c r="P48" i="45"/>
  <c r="P47" i="45"/>
  <c r="X14" i="44"/>
  <c r="Y73" i="46"/>
  <c r="Y72" i="46"/>
  <c r="Y71" i="46"/>
  <c r="Y70" i="46"/>
  <c r="Y69" i="46"/>
  <c r="V79" i="48"/>
  <c r="U79" i="48"/>
  <c r="T79" i="48"/>
  <c r="S79" i="48"/>
  <c r="Q53" i="45" l="1"/>
  <c r="Z79" i="46"/>
  <c r="O13" i="47" l="1"/>
  <c r="P45" i="45"/>
  <c r="P44" i="45"/>
  <c r="P43" i="45"/>
  <c r="X13" i="44"/>
  <c r="Y67" i="46"/>
  <c r="Y66" i="46"/>
  <c r="Y65" i="46"/>
  <c r="Y64" i="46"/>
  <c r="Y63" i="46"/>
  <c r="V78" i="48"/>
  <c r="U78" i="48"/>
  <c r="T78" i="48"/>
  <c r="S78" i="48"/>
  <c r="O12" i="47" l="1"/>
  <c r="P41" i="45"/>
  <c r="P40" i="45"/>
  <c r="P39" i="45"/>
  <c r="X12" i="44"/>
  <c r="Y61" i="46"/>
  <c r="Y60" i="46"/>
  <c r="Y59" i="46"/>
  <c r="Y58" i="46"/>
  <c r="Y57" i="46"/>
  <c r="V77" i="48"/>
  <c r="U77" i="48"/>
  <c r="T77" i="48"/>
  <c r="S77" i="48"/>
  <c r="O11" i="47" l="1"/>
  <c r="P37" i="45"/>
  <c r="P36" i="45"/>
  <c r="P35" i="45"/>
  <c r="X11" i="44"/>
  <c r="Y55" i="46"/>
  <c r="Y54" i="46"/>
  <c r="Y53" i="46"/>
  <c r="Y52" i="46"/>
  <c r="Y51" i="46"/>
  <c r="V76" i="48"/>
  <c r="U76" i="48"/>
  <c r="T76" i="48"/>
  <c r="S76" i="48"/>
  <c r="V75" i="48" l="1"/>
  <c r="U75" i="48"/>
  <c r="T75" i="48"/>
  <c r="S75" i="48"/>
  <c r="O10" i="47"/>
  <c r="P33" i="45"/>
  <c r="P32" i="45"/>
  <c r="P31" i="45"/>
  <c r="X10" i="44"/>
  <c r="Y49" i="46"/>
  <c r="Y48" i="46"/>
  <c r="Y47" i="46"/>
  <c r="Y46" i="46"/>
  <c r="Y45" i="46"/>
  <c r="O9" i="47" l="1"/>
  <c r="P29" i="45"/>
  <c r="P28" i="45"/>
  <c r="P27" i="45"/>
  <c r="X9" i="44"/>
  <c r="Y43" i="46"/>
  <c r="Y42" i="46"/>
  <c r="Y41" i="46"/>
  <c r="Y40" i="46"/>
  <c r="Y39" i="46"/>
  <c r="S74" i="48"/>
  <c r="T74" i="48"/>
  <c r="U74" i="48"/>
  <c r="V74" i="48"/>
  <c r="P25" i="45" l="1"/>
  <c r="P24" i="45"/>
  <c r="P23" i="45"/>
  <c r="Y37" i="46"/>
  <c r="Y36" i="46"/>
  <c r="Y35" i="46"/>
  <c r="Y34" i="46"/>
  <c r="Y33" i="46"/>
  <c r="O8" i="47" l="1"/>
  <c r="X8" i="44"/>
  <c r="V73" i="48"/>
  <c r="U73" i="48"/>
  <c r="T73" i="48"/>
  <c r="S73" i="48"/>
  <c r="Y31" i="46" l="1"/>
  <c r="Y30" i="46"/>
  <c r="Y29" i="46"/>
  <c r="Y28" i="46"/>
  <c r="Y27" i="46"/>
  <c r="X7" i="44"/>
  <c r="P21" i="45"/>
  <c r="P20" i="45"/>
  <c r="P19" i="45"/>
  <c r="O7" i="47"/>
  <c r="V72" i="48"/>
  <c r="U72" i="48"/>
  <c r="T72" i="48"/>
  <c r="S72" i="48"/>
  <c r="O6" i="47" l="1"/>
  <c r="P17" i="45"/>
  <c r="P16" i="45"/>
  <c r="P15" i="45"/>
  <c r="X6" i="44"/>
  <c r="Y25" i="46"/>
  <c r="Y24" i="46"/>
  <c r="Y23" i="46"/>
  <c r="Y22" i="46"/>
  <c r="Y21" i="46"/>
  <c r="S71" i="48"/>
  <c r="T71" i="48"/>
  <c r="U71" i="48"/>
  <c r="V71" i="48"/>
  <c r="O5" i="47" l="1"/>
  <c r="P13" i="45"/>
  <c r="P12" i="45"/>
  <c r="P11" i="45"/>
  <c r="X5" i="44"/>
  <c r="Y19" i="46"/>
  <c r="Y18" i="46"/>
  <c r="Y17" i="46"/>
  <c r="Y16" i="46"/>
  <c r="Y15" i="46"/>
  <c r="V70" i="48"/>
  <c r="U70" i="48"/>
  <c r="T70" i="48"/>
  <c r="S70" i="48"/>
  <c r="O4" i="47" l="1"/>
  <c r="P9" i="45"/>
  <c r="P8" i="45"/>
  <c r="P7" i="45"/>
  <c r="Y13" i="46"/>
  <c r="Y12" i="46"/>
  <c r="Y11" i="46"/>
  <c r="Y10" i="46"/>
  <c r="Y9" i="46"/>
  <c r="S69" i="48"/>
  <c r="X4" i="44"/>
  <c r="V69" i="48"/>
  <c r="U69" i="48"/>
  <c r="T69" i="48"/>
  <c r="O3" i="47" l="1"/>
  <c r="P5" i="45"/>
  <c r="Q58" i="45" s="1"/>
  <c r="P4" i="45"/>
  <c r="P3" i="45"/>
  <c r="P55" i="45"/>
  <c r="X3" i="44"/>
  <c r="Y7" i="46"/>
  <c r="Z86" i="46" s="1"/>
  <c r="Y6" i="46"/>
  <c r="Z85" i="46" s="1"/>
  <c r="Y5" i="46"/>
  <c r="Y4" i="46"/>
  <c r="Y3" i="46"/>
  <c r="Y81" i="46"/>
  <c r="V68" i="48"/>
  <c r="U68" i="48"/>
  <c r="T68" i="48"/>
  <c r="S68" i="48"/>
  <c r="Y78" i="46" l="1"/>
  <c r="X15" i="44"/>
  <c r="Y17" i="44"/>
  <c r="O15" i="47"/>
  <c r="P17" i="47"/>
  <c r="Y75" i="46"/>
  <c r="Y79" i="46" s="1"/>
  <c r="Z82" i="46"/>
  <c r="Y76" i="46"/>
  <c r="Z83" i="46"/>
  <c r="Y77" i="46"/>
  <c r="Z84" i="46"/>
  <c r="P51" i="45"/>
  <c r="Q56" i="45"/>
  <c r="P52" i="45"/>
  <c r="Q57" i="45"/>
  <c r="N14" i="47"/>
  <c r="O49" i="45"/>
  <c r="O48" i="45"/>
  <c r="O47" i="45"/>
  <c r="W14" i="44"/>
  <c r="X73" i="46"/>
  <c r="X72" i="46"/>
  <c r="X71" i="46"/>
  <c r="X70" i="46"/>
  <c r="X69" i="46"/>
  <c r="S67" i="48"/>
  <c r="T67" i="48"/>
  <c r="U67" i="48"/>
  <c r="V67" i="48"/>
  <c r="P53" i="45" l="1"/>
  <c r="N23" i="51"/>
  <c r="M23" i="51"/>
  <c r="L23" i="51"/>
  <c r="K23" i="51"/>
  <c r="J23" i="51"/>
  <c r="I23" i="51"/>
  <c r="H23" i="51"/>
  <c r="G23" i="51"/>
  <c r="F23" i="51"/>
  <c r="E23" i="51"/>
  <c r="D23" i="51"/>
  <c r="C23" i="51"/>
  <c r="O22" i="51"/>
  <c r="O21" i="51"/>
  <c r="O20" i="51"/>
  <c r="N18" i="51"/>
  <c r="M18" i="51"/>
  <c r="L18" i="51"/>
  <c r="K18" i="51"/>
  <c r="J18" i="51"/>
  <c r="I18" i="51"/>
  <c r="H18" i="51"/>
  <c r="G18" i="51"/>
  <c r="F18" i="51"/>
  <c r="E18" i="51"/>
  <c r="D18" i="51"/>
  <c r="C18" i="51"/>
  <c r="O17" i="51"/>
  <c r="O16" i="51"/>
  <c r="O15" i="51"/>
  <c r="N12" i="51"/>
  <c r="M12" i="51"/>
  <c r="L12" i="51"/>
  <c r="K12" i="51"/>
  <c r="J12" i="51"/>
  <c r="I12" i="51"/>
  <c r="H12" i="51"/>
  <c r="G12" i="51"/>
  <c r="F12" i="51"/>
  <c r="E12" i="51"/>
  <c r="D12" i="51"/>
  <c r="C12" i="51"/>
  <c r="O11" i="51"/>
  <c r="O10" i="51"/>
  <c r="O9" i="51"/>
  <c r="N7" i="51"/>
  <c r="M7" i="51"/>
  <c r="L7" i="51"/>
  <c r="K7" i="51"/>
  <c r="J7" i="51"/>
  <c r="I7" i="51"/>
  <c r="H7" i="51"/>
  <c r="G7" i="51"/>
  <c r="F7" i="51"/>
  <c r="E7" i="51"/>
  <c r="D7" i="51"/>
  <c r="C7" i="51"/>
  <c r="O6" i="51"/>
  <c r="O5" i="51"/>
  <c r="M26" i="51" l="1"/>
  <c r="O7" i="51"/>
  <c r="M27" i="51"/>
  <c r="L27" i="51"/>
  <c r="L24" i="51"/>
  <c r="K24" i="51"/>
  <c r="K26" i="51"/>
  <c r="C27" i="51"/>
  <c r="K27" i="51"/>
  <c r="M24" i="51"/>
  <c r="K13" i="51"/>
  <c r="J24" i="51"/>
  <c r="J27" i="51"/>
  <c r="J13" i="51"/>
  <c r="I24" i="51"/>
  <c r="I26" i="51"/>
  <c r="H24" i="51"/>
  <c r="H26" i="51"/>
  <c r="H13" i="51"/>
  <c r="I13" i="51"/>
  <c r="G24" i="51"/>
  <c r="G27" i="51"/>
  <c r="G26" i="51"/>
  <c r="F24" i="51"/>
  <c r="F27" i="51"/>
  <c r="F26" i="51"/>
  <c r="E26" i="51"/>
  <c r="G13" i="51"/>
  <c r="D26" i="51"/>
  <c r="O23" i="51"/>
  <c r="D27" i="51"/>
  <c r="E27" i="51"/>
  <c r="H27" i="51"/>
  <c r="I27" i="51"/>
  <c r="J26" i="51"/>
  <c r="L26" i="51"/>
  <c r="L13" i="51"/>
  <c r="M13" i="51"/>
  <c r="F13" i="51"/>
  <c r="O12" i="51"/>
  <c r="C24" i="51"/>
  <c r="D24" i="51"/>
  <c r="E24" i="51"/>
  <c r="C13" i="51"/>
  <c r="D13" i="51"/>
  <c r="E13" i="51"/>
  <c r="N13" i="51"/>
  <c r="O18" i="51"/>
  <c r="N24" i="51"/>
  <c r="N27" i="51"/>
  <c r="N26" i="51"/>
  <c r="C26" i="51"/>
  <c r="M28" i="51" l="1"/>
  <c r="L28" i="51"/>
  <c r="N28" i="51"/>
  <c r="K28" i="51"/>
  <c r="D28" i="51"/>
  <c r="I28" i="51"/>
  <c r="C28" i="51"/>
  <c r="F28" i="51"/>
  <c r="E28" i="51"/>
  <c r="J28" i="51"/>
  <c r="G28" i="51"/>
  <c r="H28" i="51"/>
  <c r="O26" i="51"/>
  <c r="O24" i="51"/>
  <c r="O27" i="51"/>
  <c r="O13" i="51"/>
  <c r="O28" i="51" l="1"/>
  <c r="X67" i="46"/>
  <c r="X66" i="46"/>
  <c r="X65" i="46"/>
  <c r="X64" i="46"/>
  <c r="X63" i="46"/>
  <c r="W13" i="44"/>
  <c r="O45" i="45"/>
  <c r="O44" i="45"/>
  <c r="O43" i="45"/>
  <c r="N13" i="47"/>
  <c r="V66" i="48"/>
  <c r="U66" i="48"/>
  <c r="T66" i="48"/>
  <c r="S66" i="48"/>
  <c r="V65" i="48" l="1"/>
  <c r="U65" i="48"/>
  <c r="T65" i="48"/>
  <c r="S65" i="48"/>
  <c r="N12" i="47"/>
  <c r="E55" i="45"/>
  <c r="F55" i="45"/>
  <c r="G55" i="45"/>
  <c r="H55" i="45"/>
  <c r="I55" i="45"/>
  <c r="J55" i="45"/>
  <c r="K55" i="45"/>
  <c r="L55" i="45"/>
  <c r="M55" i="45"/>
  <c r="N55" i="45"/>
  <c r="O55" i="45"/>
  <c r="O41" i="45"/>
  <c r="O40" i="45"/>
  <c r="O39" i="45"/>
  <c r="W12" i="44"/>
  <c r="N81" i="46"/>
  <c r="O81" i="46"/>
  <c r="P81" i="46"/>
  <c r="Q81" i="46"/>
  <c r="R81" i="46"/>
  <c r="S81" i="46"/>
  <c r="T81" i="46"/>
  <c r="U81" i="46"/>
  <c r="V81" i="46"/>
  <c r="W81" i="46"/>
  <c r="X81" i="46"/>
  <c r="X61" i="46"/>
  <c r="X60" i="46"/>
  <c r="X59" i="46"/>
  <c r="X58" i="46"/>
  <c r="X57" i="46"/>
  <c r="X55" i="46" l="1"/>
  <c r="X54" i="46"/>
  <c r="X53" i="46"/>
  <c r="X52" i="46"/>
  <c r="X51" i="46"/>
  <c r="W11" i="44"/>
  <c r="O37" i="45"/>
  <c r="O36" i="45"/>
  <c r="O35" i="45"/>
  <c r="N11" i="47"/>
  <c r="V64" i="48"/>
  <c r="U64" i="48"/>
  <c r="T64" i="48"/>
  <c r="S64" i="48"/>
  <c r="V63" i="48"/>
  <c r="U63" i="48"/>
  <c r="T63" i="48"/>
  <c r="S63" i="48"/>
  <c r="N10" i="47" l="1"/>
  <c r="O33" i="45"/>
  <c r="O32" i="45"/>
  <c r="O31" i="45"/>
  <c r="W10" i="44"/>
  <c r="X49" i="46"/>
  <c r="X48" i="46"/>
  <c r="X47" i="46"/>
  <c r="X46" i="46"/>
  <c r="X45" i="46"/>
  <c r="N9" i="47" l="1"/>
  <c r="O29" i="45"/>
  <c r="O28" i="45"/>
  <c r="O27" i="45"/>
  <c r="W9" i="44"/>
  <c r="X43" i="46"/>
  <c r="X42" i="46"/>
  <c r="X41" i="46"/>
  <c r="X40" i="46"/>
  <c r="X39" i="46"/>
  <c r="U2" i="48"/>
  <c r="V2" i="48"/>
  <c r="U3" i="48"/>
  <c r="V3" i="48"/>
  <c r="U4" i="48"/>
  <c r="V4" i="48"/>
  <c r="U5" i="48"/>
  <c r="V5" i="48"/>
  <c r="U6" i="48"/>
  <c r="V6" i="48"/>
  <c r="U7" i="48"/>
  <c r="V7" i="48"/>
  <c r="U8" i="48"/>
  <c r="V8" i="48"/>
  <c r="U9" i="48"/>
  <c r="V9" i="48"/>
  <c r="U10" i="48"/>
  <c r="V10" i="48"/>
  <c r="U11" i="48"/>
  <c r="V11" i="48"/>
  <c r="U12" i="48"/>
  <c r="V12" i="48"/>
  <c r="U13" i="48"/>
  <c r="V13" i="48"/>
  <c r="U14" i="48"/>
  <c r="V14" i="48"/>
  <c r="U15" i="48"/>
  <c r="V15" i="48"/>
  <c r="U16" i="48"/>
  <c r="V16" i="48"/>
  <c r="U17" i="48"/>
  <c r="V17" i="48"/>
  <c r="U18" i="48"/>
  <c r="V18" i="48"/>
  <c r="U19" i="48"/>
  <c r="V19" i="48"/>
  <c r="U20" i="48"/>
  <c r="V20" i="48"/>
  <c r="U21" i="48"/>
  <c r="V21" i="48"/>
  <c r="U22" i="48"/>
  <c r="V22" i="48"/>
  <c r="U23" i="48"/>
  <c r="V23" i="48"/>
  <c r="U24" i="48"/>
  <c r="V24" i="48"/>
  <c r="U25" i="48"/>
  <c r="V25" i="48"/>
  <c r="U26" i="48"/>
  <c r="V26" i="48"/>
  <c r="U27" i="48"/>
  <c r="V27" i="48"/>
  <c r="U28" i="48"/>
  <c r="V28" i="48"/>
  <c r="U29" i="48"/>
  <c r="V29" i="48"/>
  <c r="U30" i="48"/>
  <c r="V30" i="48"/>
  <c r="U31" i="48"/>
  <c r="V31" i="48"/>
  <c r="U32" i="48"/>
  <c r="V32" i="48"/>
  <c r="U33" i="48"/>
  <c r="V33" i="48"/>
  <c r="U34" i="48"/>
  <c r="V34" i="48"/>
  <c r="U35" i="48"/>
  <c r="V35" i="48"/>
  <c r="U36" i="48"/>
  <c r="V36" i="48"/>
  <c r="U37" i="48"/>
  <c r="V37" i="48"/>
  <c r="U38" i="48"/>
  <c r="V38" i="48"/>
  <c r="U39" i="48"/>
  <c r="V39" i="48"/>
  <c r="U40" i="48"/>
  <c r="V40" i="48"/>
  <c r="U41" i="48"/>
  <c r="V41" i="48"/>
  <c r="U42" i="48"/>
  <c r="V42" i="48"/>
  <c r="U43" i="48"/>
  <c r="V43" i="48"/>
  <c r="U44" i="48"/>
  <c r="V44" i="48"/>
  <c r="U45" i="48"/>
  <c r="V45" i="48"/>
  <c r="U46" i="48"/>
  <c r="V46" i="48"/>
  <c r="U47" i="48"/>
  <c r="V47" i="48"/>
  <c r="U48" i="48"/>
  <c r="V48" i="48"/>
  <c r="U49" i="48"/>
  <c r="V49" i="48"/>
  <c r="U50" i="48"/>
  <c r="V50" i="48"/>
  <c r="U51" i="48"/>
  <c r="V51" i="48"/>
  <c r="U52" i="48"/>
  <c r="V52" i="48"/>
  <c r="U53" i="48"/>
  <c r="V53" i="48"/>
  <c r="U54" i="48"/>
  <c r="V54" i="48"/>
  <c r="U55" i="48"/>
  <c r="V55" i="48"/>
  <c r="U56" i="48"/>
  <c r="V56" i="48"/>
  <c r="U57" i="48"/>
  <c r="V57" i="48"/>
  <c r="U58" i="48"/>
  <c r="V58" i="48"/>
  <c r="U59" i="48"/>
  <c r="V59" i="48"/>
  <c r="U60" i="48"/>
  <c r="V60" i="48"/>
  <c r="U61" i="48"/>
  <c r="V61" i="48"/>
  <c r="U62" i="48"/>
  <c r="V62" i="48"/>
  <c r="S61" i="48"/>
  <c r="T62" i="48"/>
  <c r="S62" i="48"/>
  <c r="N8" i="47" l="1"/>
  <c r="O25" i="45"/>
  <c r="O24" i="45"/>
  <c r="O23" i="45"/>
  <c r="W8" i="44"/>
  <c r="X37" i="46"/>
  <c r="X36" i="46"/>
  <c r="X35" i="46"/>
  <c r="X34" i="46"/>
  <c r="X33" i="46"/>
  <c r="T61" i="48"/>
  <c r="N7" i="47" l="1"/>
  <c r="O21" i="45"/>
  <c r="O20" i="45"/>
  <c r="O19" i="45"/>
  <c r="W7" i="44"/>
  <c r="X31" i="46"/>
  <c r="X30" i="46"/>
  <c r="X29" i="46"/>
  <c r="X28" i="46"/>
  <c r="X27" i="46"/>
  <c r="T60" i="48"/>
  <c r="S60" i="48"/>
  <c r="T59" i="48" l="1"/>
  <c r="S59" i="48"/>
  <c r="N6" i="47"/>
  <c r="O17" i="45"/>
  <c r="O16" i="45"/>
  <c r="O15" i="45"/>
  <c r="W6" i="44"/>
  <c r="X25" i="46"/>
  <c r="X24" i="46"/>
  <c r="X23" i="46"/>
  <c r="X22" i="46"/>
  <c r="X21" i="46"/>
  <c r="N5" i="47" l="1"/>
  <c r="O13" i="45"/>
  <c r="O12" i="45"/>
  <c r="O11" i="45"/>
  <c r="T58" i="48" l="1"/>
  <c r="S58" i="48"/>
  <c r="X19" i="46" l="1"/>
  <c r="X18" i="46"/>
  <c r="X17" i="46"/>
  <c r="X16" i="46"/>
  <c r="X15" i="46"/>
  <c r="W5" i="44"/>
  <c r="N4" i="47" l="1"/>
  <c r="O9" i="45"/>
  <c r="O8" i="45"/>
  <c r="O7" i="45"/>
  <c r="W4" i="44"/>
  <c r="X13" i="46"/>
  <c r="X12" i="46"/>
  <c r="X11" i="46"/>
  <c r="X10" i="46"/>
  <c r="X9" i="46"/>
  <c r="T57" i="48"/>
  <c r="S57" i="48"/>
  <c r="N3" i="47" l="1"/>
  <c r="O17" i="47" s="1"/>
  <c r="O5" i="45"/>
  <c r="O4" i="45"/>
  <c r="O3" i="45"/>
  <c r="W3" i="44"/>
  <c r="X17" i="44" s="1"/>
  <c r="X7" i="46"/>
  <c r="X6" i="46"/>
  <c r="X5" i="46"/>
  <c r="X4" i="46"/>
  <c r="X3" i="46"/>
  <c r="T56" i="48"/>
  <c r="S56" i="48"/>
  <c r="O51" i="45" l="1"/>
  <c r="W15" i="44"/>
  <c r="X75" i="46"/>
  <c r="X76" i="46"/>
  <c r="X77" i="46"/>
  <c r="X78" i="46"/>
  <c r="O52" i="45"/>
  <c r="N15" i="47"/>
  <c r="M14" i="47"/>
  <c r="N49" i="45"/>
  <c r="N48" i="45"/>
  <c r="N47" i="45"/>
  <c r="V14" i="44"/>
  <c r="W73" i="46"/>
  <c r="W72" i="46"/>
  <c r="W71" i="46"/>
  <c r="W70" i="46"/>
  <c r="W69" i="46"/>
  <c r="T55" i="48"/>
  <c r="S55" i="48"/>
  <c r="Y82" i="46" l="1"/>
  <c r="P57" i="45"/>
  <c r="Y85" i="46"/>
  <c r="Y84" i="46"/>
  <c r="Y83" i="46"/>
  <c r="P56" i="45"/>
  <c r="O53" i="45"/>
  <c r="X79" i="46"/>
  <c r="W67" i="46"/>
  <c r="Y86" i="46" l="1"/>
  <c r="P58" i="45"/>
  <c r="M13" i="47"/>
  <c r="N45" i="45"/>
  <c r="N44" i="45"/>
  <c r="N43" i="45"/>
  <c r="V13" i="44"/>
  <c r="W66" i="46" l="1"/>
  <c r="W65" i="46"/>
  <c r="W64" i="46"/>
  <c r="W63" i="46"/>
  <c r="T54" i="48"/>
  <c r="S54" i="48"/>
  <c r="M12" i="47" l="1"/>
  <c r="N41" i="45"/>
  <c r="N40" i="45"/>
  <c r="N39" i="45"/>
  <c r="W61" i="46"/>
  <c r="W60" i="46"/>
  <c r="W59" i="46"/>
  <c r="W58" i="46"/>
  <c r="W57" i="46"/>
  <c r="W51" i="46"/>
  <c r="W52" i="46"/>
  <c r="W53" i="46"/>
  <c r="W54" i="46"/>
  <c r="W55" i="46"/>
  <c r="V12" i="44"/>
  <c r="T53" i="48" l="1"/>
  <c r="S53" i="48"/>
  <c r="M11" i="47" l="1"/>
  <c r="N37" i="45"/>
  <c r="N36" i="45"/>
  <c r="N35" i="45"/>
  <c r="V11" i="44"/>
  <c r="T52" i="48" l="1"/>
  <c r="S52" i="48"/>
  <c r="M10" i="47" l="1"/>
  <c r="N33" i="45"/>
  <c r="N32" i="45"/>
  <c r="N31" i="45"/>
  <c r="N29" i="45"/>
  <c r="N28" i="45"/>
  <c r="N27" i="45"/>
  <c r="V10" i="44"/>
  <c r="W49" i="46"/>
  <c r="W48" i="46"/>
  <c r="W47" i="46"/>
  <c r="W46" i="46"/>
  <c r="W45" i="46"/>
  <c r="T51" i="48"/>
  <c r="S51" i="48"/>
  <c r="M9" i="47" l="1"/>
  <c r="V9" i="44"/>
  <c r="W43" i="46"/>
  <c r="W42" i="46"/>
  <c r="W41" i="46"/>
  <c r="W40" i="46"/>
  <c r="W39" i="46"/>
  <c r="T50" i="48"/>
  <c r="S50" i="48"/>
  <c r="M8" i="47" l="1"/>
  <c r="N25" i="45"/>
  <c r="N24" i="45"/>
  <c r="N23" i="45"/>
  <c r="V8" i="44"/>
  <c r="W37" i="46"/>
  <c r="W36" i="46"/>
  <c r="W35" i="46"/>
  <c r="W34" i="46"/>
  <c r="W33" i="46"/>
  <c r="T49" i="48"/>
  <c r="S49" i="48"/>
  <c r="T48" i="48"/>
  <c r="S48" i="48"/>
  <c r="W31" i="46" l="1"/>
  <c r="W30" i="46"/>
  <c r="W29" i="46"/>
  <c r="W28" i="46"/>
  <c r="W27" i="46"/>
  <c r="V7" i="44"/>
  <c r="N21" i="45"/>
  <c r="N20" i="45"/>
  <c r="N19" i="45"/>
  <c r="M7" i="47"/>
  <c r="T47" i="48" l="1"/>
  <c r="S47" i="48"/>
  <c r="M6" i="47"/>
  <c r="N17" i="45"/>
  <c r="N16" i="45"/>
  <c r="N15" i="45"/>
  <c r="V6" i="44"/>
  <c r="W25" i="46"/>
  <c r="W24" i="46"/>
  <c r="W23" i="46"/>
  <c r="W22" i="46"/>
  <c r="W21" i="46"/>
  <c r="M5" i="47" l="1"/>
  <c r="N13" i="45"/>
  <c r="N12" i="45"/>
  <c r="N11" i="45"/>
  <c r="V5" i="44"/>
  <c r="W19" i="46"/>
  <c r="W18" i="46"/>
  <c r="W17" i="46"/>
  <c r="W16" i="46"/>
  <c r="W15" i="46"/>
  <c r="T46" i="48"/>
  <c r="S46" i="48"/>
  <c r="M4" i="47" l="1"/>
  <c r="N9" i="45"/>
  <c r="N8" i="45"/>
  <c r="N7" i="45"/>
  <c r="V4" i="44"/>
  <c r="W13" i="46"/>
  <c r="W12" i="46"/>
  <c r="W11" i="46"/>
  <c r="W10" i="46"/>
  <c r="W9" i="46"/>
  <c r="T45" i="48"/>
  <c r="S45" i="48"/>
  <c r="M3" i="47" l="1"/>
  <c r="N17" i="47" s="1"/>
  <c r="M15" i="47" l="1"/>
  <c r="N5" i="45"/>
  <c r="N4" i="45"/>
  <c r="N3" i="45"/>
  <c r="V3" i="44"/>
  <c r="W17" i="44" s="1"/>
  <c r="L7" i="46"/>
  <c r="L13" i="46"/>
  <c r="L19" i="46"/>
  <c r="L25" i="46"/>
  <c r="L31" i="46"/>
  <c r="L37" i="46"/>
  <c r="L43" i="46"/>
  <c r="L49" i="46"/>
  <c r="L55" i="46"/>
  <c r="L61" i="46"/>
  <c r="L67" i="46"/>
  <c r="L73" i="46"/>
  <c r="L75" i="46"/>
  <c r="L76" i="46"/>
  <c r="L77" i="46"/>
  <c r="L78" i="46"/>
  <c r="W7" i="46"/>
  <c r="W6" i="46"/>
  <c r="W5" i="46"/>
  <c r="W4" i="46"/>
  <c r="W3" i="46"/>
  <c r="T44" i="48"/>
  <c r="S44" i="48"/>
  <c r="L79" i="46" l="1"/>
  <c r="W76" i="46"/>
  <c r="X83" i="46" s="1"/>
  <c r="W78" i="46"/>
  <c r="X85" i="46" s="1"/>
  <c r="V15" i="44"/>
  <c r="N51" i="45"/>
  <c r="N52" i="45"/>
  <c r="N53" i="45" s="1"/>
  <c r="W75" i="46"/>
  <c r="X82" i="46" s="1"/>
  <c r="W77" i="46"/>
  <c r="X84" i="46" s="1"/>
  <c r="L9" i="47"/>
  <c r="O58" i="45" l="1"/>
  <c r="O57" i="45"/>
  <c r="O56" i="45"/>
  <c r="W79" i="46"/>
  <c r="X86" i="46" s="1"/>
  <c r="V72" i="46"/>
  <c r="T43" i="48"/>
  <c r="S43" i="48"/>
  <c r="L14" i="47" l="1"/>
  <c r="M47" i="45"/>
  <c r="M49" i="45"/>
  <c r="M48" i="45"/>
  <c r="U14" i="44"/>
  <c r="V73" i="46" l="1"/>
  <c r="V71" i="46"/>
  <c r="V70" i="46"/>
  <c r="V69" i="46"/>
  <c r="L13" i="47" l="1"/>
  <c r="M45" i="45"/>
  <c r="M44" i="45"/>
  <c r="M43" i="45"/>
  <c r="U13" i="44"/>
  <c r="V67" i="46"/>
  <c r="V66" i="46"/>
  <c r="V65" i="46"/>
  <c r="V64" i="46"/>
  <c r="V63" i="46"/>
  <c r="T42" i="48"/>
  <c r="S42" i="48"/>
  <c r="L12" i="47" l="1"/>
  <c r="M41" i="45"/>
  <c r="M40" i="45"/>
  <c r="M39" i="45"/>
  <c r="U12" i="44"/>
  <c r="V61" i="46"/>
  <c r="V60" i="46"/>
  <c r="V59" i="46"/>
  <c r="V58" i="46"/>
  <c r="V57" i="46"/>
  <c r="T41" i="48"/>
  <c r="S41" i="48"/>
  <c r="L11" i="47" l="1"/>
  <c r="M37" i="45"/>
  <c r="M36" i="45"/>
  <c r="M35" i="45"/>
  <c r="U11" i="44"/>
  <c r="V55" i="46"/>
  <c r="V54" i="46"/>
  <c r="V53" i="46"/>
  <c r="V52" i="46"/>
  <c r="V51" i="46"/>
  <c r="T40" i="48"/>
  <c r="S40" i="48"/>
  <c r="V49" i="46" l="1"/>
  <c r="V48" i="46"/>
  <c r="V47" i="46"/>
  <c r="V46" i="46"/>
  <c r="V45" i="46"/>
  <c r="M33" i="45"/>
  <c r="M32" i="45"/>
  <c r="M31" i="45"/>
  <c r="L10" i="47"/>
  <c r="T39" i="48"/>
  <c r="S39" i="48"/>
  <c r="U10" i="44" l="1"/>
  <c r="T38" i="48" l="1"/>
  <c r="S38" i="48"/>
  <c r="M29" i="45"/>
  <c r="M28" i="45"/>
  <c r="M27" i="45"/>
  <c r="U9" i="44"/>
  <c r="V43" i="46"/>
  <c r="V42" i="46"/>
  <c r="V41" i="46"/>
  <c r="V40" i="46"/>
  <c r="V39" i="46"/>
  <c r="L8" i="47" l="1"/>
  <c r="M25" i="45"/>
  <c r="M24" i="45"/>
  <c r="M23" i="45"/>
  <c r="U8" i="44"/>
  <c r="V37" i="46"/>
  <c r="V36" i="46"/>
  <c r="V35" i="46"/>
  <c r="V34" i="46"/>
  <c r="V33" i="46"/>
  <c r="T37" i="48"/>
  <c r="S37" i="48"/>
  <c r="V31" i="46" l="1"/>
  <c r="V30" i="46"/>
  <c r="V29" i="46"/>
  <c r="V28" i="46"/>
  <c r="V27" i="46"/>
  <c r="U7" i="44"/>
  <c r="M21" i="45"/>
  <c r="M20" i="45"/>
  <c r="M19" i="45"/>
  <c r="L7" i="47"/>
  <c r="T36" i="48"/>
  <c r="S36" i="48"/>
  <c r="T35" i="48" l="1"/>
  <c r="S35" i="48"/>
  <c r="L6" i="47" l="1"/>
  <c r="M17" i="45"/>
  <c r="M16" i="45"/>
  <c r="M15" i="45"/>
  <c r="U6" i="44"/>
  <c r="V25" i="46"/>
  <c r="V24" i="46"/>
  <c r="V23" i="46"/>
  <c r="V22" i="46"/>
  <c r="V21" i="46"/>
  <c r="T34" i="48" l="1"/>
  <c r="S34" i="48"/>
  <c r="L5" i="47"/>
  <c r="M13" i="45"/>
  <c r="M12" i="45"/>
  <c r="M11" i="45"/>
  <c r="U5" i="44"/>
  <c r="V19" i="46"/>
  <c r="V18" i="46"/>
  <c r="V17" i="46"/>
  <c r="V16" i="46"/>
  <c r="V15" i="46"/>
  <c r="L4" i="47" l="1"/>
  <c r="M9" i="45"/>
  <c r="M8" i="45"/>
  <c r="M7" i="45"/>
  <c r="U4" i="44"/>
  <c r="V13" i="46"/>
  <c r="V12" i="46"/>
  <c r="V11" i="46"/>
  <c r="V10" i="46"/>
  <c r="V9" i="46"/>
  <c r="S33" i="48"/>
  <c r="T33" i="48"/>
  <c r="L3" i="47" l="1"/>
  <c r="M17" i="47" s="1"/>
  <c r="K3" i="47"/>
  <c r="M5" i="45"/>
  <c r="M4" i="45"/>
  <c r="M3" i="45"/>
  <c r="K15" i="44"/>
  <c r="U3" i="44"/>
  <c r="V17" i="44" s="1"/>
  <c r="U15" i="44" l="1"/>
  <c r="M51" i="45"/>
  <c r="M52" i="45"/>
  <c r="L15" i="47"/>
  <c r="V7" i="46"/>
  <c r="V6" i="46"/>
  <c r="V5" i="46"/>
  <c r="V4" i="46"/>
  <c r="V3" i="46"/>
  <c r="S32" i="48"/>
  <c r="T32" i="48"/>
  <c r="N57" i="45" l="1"/>
  <c r="N56" i="45"/>
  <c r="M53" i="45"/>
  <c r="V75" i="46"/>
  <c r="W82" i="46" s="1"/>
  <c r="V76" i="46"/>
  <c r="W83" i="46" s="1"/>
  <c r="V77" i="46"/>
  <c r="W84" i="46" s="1"/>
  <c r="V78" i="46"/>
  <c r="W85" i="46" s="1"/>
  <c r="K14" i="47"/>
  <c r="L49" i="45"/>
  <c r="L48" i="45"/>
  <c r="L47" i="45"/>
  <c r="T14" i="44"/>
  <c r="U73" i="46"/>
  <c r="U72" i="46"/>
  <c r="U71" i="46"/>
  <c r="U70" i="46"/>
  <c r="U69" i="46"/>
  <c r="S31" i="48"/>
  <c r="T31" i="48"/>
  <c r="N58" i="45" l="1"/>
  <c r="V79" i="46"/>
  <c r="W86" i="46" s="1"/>
  <c r="K13" i="47"/>
  <c r="L45" i="45"/>
  <c r="L44" i="45"/>
  <c r="L43" i="45"/>
  <c r="T13" i="44"/>
  <c r="U67" i="46"/>
  <c r="U66" i="46"/>
  <c r="U65" i="46"/>
  <c r="U64" i="46"/>
  <c r="U63" i="46"/>
  <c r="T30" i="48"/>
  <c r="S30" i="48"/>
  <c r="S28" i="48" l="1"/>
  <c r="T28" i="48"/>
  <c r="S29" i="48"/>
  <c r="T29" i="48"/>
  <c r="K12" i="47"/>
  <c r="L41" i="45"/>
  <c r="L40" i="45"/>
  <c r="L39" i="45"/>
  <c r="T12" i="44"/>
  <c r="U61" i="46"/>
  <c r="U60" i="46"/>
  <c r="U59" i="46"/>
  <c r="U58" i="46"/>
  <c r="U57" i="46"/>
  <c r="K11" i="47" l="1"/>
  <c r="L37" i="45"/>
  <c r="L36" i="45"/>
  <c r="L35" i="45"/>
  <c r="T11" i="44"/>
  <c r="U55" i="46"/>
  <c r="U54" i="46"/>
  <c r="U53" i="46"/>
  <c r="U52" i="46"/>
  <c r="U51" i="46"/>
  <c r="S27" i="48" l="1"/>
  <c r="T27" i="48"/>
  <c r="U49" i="46" l="1"/>
  <c r="U48" i="46"/>
  <c r="U47" i="46"/>
  <c r="U46" i="46"/>
  <c r="U45" i="46"/>
  <c r="T10" i="44"/>
  <c r="L33" i="45"/>
  <c r="L32" i="45"/>
  <c r="L31" i="45"/>
  <c r="K10" i="47" l="1"/>
  <c r="L29" i="45" l="1"/>
  <c r="L28" i="45"/>
  <c r="L27" i="45"/>
  <c r="T9" i="44"/>
  <c r="U43" i="46"/>
  <c r="U42" i="46"/>
  <c r="U41" i="46"/>
  <c r="U40" i="46"/>
  <c r="U39" i="46"/>
  <c r="S26" i="48"/>
  <c r="T26" i="48"/>
  <c r="S2" i="48" l="1"/>
  <c r="T2" i="48"/>
  <c r="S3" i="48"/>
  <c r="T3" i="48"/>
  <c r="S4" i="48"/>
  <c r="T4" i="48"/>
  <c r="S5" i="48"/>
  <c r="T5" i="48"/>
  <c r="S6" i="48"/>
  <c r="T6" i="48"/>
  <c r="S7" i="48"/>
  <c r="T7" i="48"/>
  <c r="S8" i="48"/>
  <c r="T8" i="48"/>
  <c r="S9" i="48"/>
  <c r="T9" i="48"/>
  <c r="S10" i="48"/>
  <c r="T10" i="48"/>
  <c r="S11" i="48"/>
  <c r="T11" i="48"/>
  <c r="S12" i="48"/>
  <c r="T12" i="48"/>
  <c r="S13" i="48"/>
  <c r="T13" i="48"/>
  <c r="S14" i="48"/>
  <c r="T14" i="48"/>
  <c r="S15" i="48"/>
  <c r="T15" i="48"/>
  <c r="S16" i="48"/>
  <c r="T16" i="48"/>
  <c r="S17" i="48"/>
  <c r="T17" i="48"/>
  <c r="S18" i="48"/>
  <c r="T18" i="48"/>
  <c r="S19" i="48"/>
  <c r="T19" i="48"/>
  <c r="S20" i="48"/>
  <c r="T20" i="48"/>
  <c r="S21" i="48"/>
  <c r="T21" i="48"/>
  <c r="S22" i="48"/>
  <c r="T22" i="48"/>
  <c r="S23" i="48"/>
  <c r="T23" i="48"/>
  <c r="S24" i="48"/>
  <c r="T24" i="48"/>
  <c r="S25" i="48"/>
  <c r="T25" i="48"/>
  <c r="L25" i="45" l="1"/>
  <c r="L24" i="45"/>
  <c r="L23" i="45"/>
  <c r="T8" i="44"/>
  <c r="U37" i="46"/>
  <c r="U36" i="46"/>
  <c r="U35" i="46"/>
  <c r="U34" i="46"/>
  <c r="U33" i="46"/>
  <c r="L21" i="45" l="1"/>
  <c r="L20" i="45"/>
  <c r="L19" i="45"/>
  <c r="T7" i="44"/>
  <c r="U31" i="46"/>
  <c r="U30" i="46"/>
  <c r="U29" i="46"/>
  <c r="U28" i="46"/>
  <c r="U27" i="46"/>
  <c r="L17" i="45" l="1"/>
  <c r="L16" i="45"/>
  <c r="L15" i="45"/>
  <c r="K6" i="47"/>
  <c r="U25" i="46"/>
  <c r="U24" i="46"/>
  <c r="U23" i="46"/>
  <c r="U22" i="46"/>
  <c r="U21" i="46"/>
  <c r="T6" i="44" l="1"/>
  <c r="K5" i="47" l="1"/>
  <c r="L13" i="45"/>
  <c r="L12" i="45"/>
  <c r="L11" i="45"/>
  <c r="U19" i="46"/>
  <c r="U18" i="46"/>
  <c r="U17" i="46"/>
  <c r="U16" i="46"/>
  <c r="U15" i="46"/>
  <c r="T5" i="44" l="1"/>
  <c r="U13" i="46" l="1"/>
  <c r="U12" i="46"/>
  <c r="U11" i="46"/>
  <c r="U10" i="46"/>
  <c r="U9" i="46"/>
  <c r="U7" i="46"/>
  <c r="U6" i="46"/>
  <c r="U5" i="46"/>
  <c r="U4" i="46"/>
  <c r="U3" i="46"/>
  <c r="U75" i="46" s="1"/>
  <c r="V82" i="46" s="1"/>
  <c r="K4" i="47"/>
  <c r="L17" i="47" s="1"/>
  <c r="L9" i="45"/>
  <c r="L8" i="45"/>
  <c r="L5" i="45"/>
  <c r="L4" i="45"/>
  <c r="L3" i="45"/>
  <c r="L7" i="45"/>
  <c r="T4" i="44"/>
  <c r="L51" i="45" l="1"/>
  <c r="K15" i="47"/>
  <c r="L52" i="45"/>
  <c r="T3" i="44"/>
  <c r="U76" i="46"/>
  <c r="V83" i="46" s="1"/>
  <c r="U78" i="46"/>
  <c r="V85" i="46" s="1"/>
  <c r="U77" i="46"/>
  <c r="V84" i="46" s="1"/>
  <c r="M56" i="45" l="1"/>
  <c r="M57" i="45"/>
  <c r="T15" i="44"/>
  <c r="U17" i="44"/>
  <c r="L53" i="45"/>
  <c r="U79" i="46"/>
  <c r="V86" i="46" s="1"/>
  <c r="J9" i="47"/>
  <c r="J10" i="47"/>
  <c r="J11" i="47"/>
  <c r="J12" i="47"/>
  <c r="J13" i="47"/>
  <c r="J14" i="47"/>
  <c r="J6" i="47"/>
  <c r="I14" i="47"/>
  <c r="I9" i="47"/>
  <c r="M58" i="45" l="1"/>
  <c r="M77" i="46"/>
  <c r="M84" i="46" s="1"/>
  <c r="N77" i="46" l="1"/>
  <c r="O77" i="46"/>
  <c r="Q78" i="46" l="1"/>
  <c r="Q77" i="46"/>
  <c r="N84" i="46"/>
  <c r="O84" i="46"/>
  <c r="P78" i="46"/>
  <c r="P77" i="46"/>
  <c r="P84" i="46" s="1"/>
  <c r="R77" i="46"/>
  <c r="S19" i="46"/>
  <c r="S25" i="46"/>
  <c r="S71" i="46"/>
  <c r="S65" i="46"/>
  <c r="S59" i="46"/>
  <c r="S53" i="46"/>
  <c r="S47" i="46"/>
  <c r="S42" i="46"/>
  <c r="S41" i="46"/>
  <c r="T71" i="46"/>
  <c r="T65" i="46"/>
  <c r="T59" i="46"/>
  <c r="T53" i="46"/>
  <c r="T47" i="46"/>
  <c r="T41" i="46"/>
  <c r="T35" i="46"/>
  <c r="T29" i="46"/>
  <c r="T23" i="46"/>
  <c r="T17" i="46"/>
  <c r="T11" i="46"/>
  <c r="T7" i="46"/>
  <c r="T6" i="46"/>
  <c r="T5" i="46"/>
  <c r="T4" i="46"/>
  <c r="T3" i="46"/>
  <c r="R84" i="46" l="1"/>
  <c r="T77" i="46"/>
  <c r="Q84" i="46"/>
  <c r="S77" i="46"/>
  <c r="S84" i="46" s="1"/>
  <c r="T84" i="46" l="1"/>
  <c r="U84" i="46"/>
  <c r="J4" i="47"/>
  <c r="J5" i="47"/>
  <c r="J7" i="47"/>
  <c r="J8" i="47"/>
  <c r="J3" i="47"/>
  <c r="K49" i="45"/>
  <c r="K48" i="45"/>
  <c r="K47" i="45"/>
  <c r="K45" i="45"/>
  <c r="K44" i="45"/>
  <c r="K43" i="45"/>
  <c r="K41" i="45"/>
  <c r="K40" i="45"/>
  <c r="K39" i="45"/>
  <c r="K37" i="45"/>
  <c r="K36" i="45"/>
  <c r="K35" i="45"/>
  <c r="K33" i="45"/>
  <c r="K32" i="45"/>
  <c r="K31" i="45"/>
  <c r="K29" i="45"/>
  <c r="K28" i="45"/>
  <c r="K27" i="45"/>
  <c r="K25" i="45"/>
  <c r="K24" i="45"/>
  <c r="K23" i="45"/>
  <c r="K21" i="45"/>
  <c r="K20" i="45"/>
  <c r="K19" i="45"/>
  <c r="K17" i="45"/>
  <c r="K16" i="45"/>
  <c r="K15" i="45"/>
  <c r="K13" i="45"/>
  <c r="K12" i="45"/>
  <c r="K11" i="45"/>
  <c r="K9" i="45"/>
  <c r="K8" i="45"/>
  <c r="K7" i="45"/>
  <c r="K5" i="45"/>
  <c r="K4" i="45"/>
  <c r="K3" i="45"/>
  <c r="S4" i="44"/>
  <c r="S5" i="44"/>
  <c r="S6" i="44"/>
  <c r="S7" i="44"/>
  <c r="S8" i="44"/>
  <c r="S10" i="44"/>
  <c r="S11" i="44"/>
  <c r="S12" i="44"/>
  <c r="S13" i="44"/>
  <c r="S14" i="44"/>
  <c r="S3" i="44"/>
  <c r="T73" i="46"/>
  <c r="T72" i="46"/>
  <c r="T70" i="46"/>
  <c r="T69" i="46"/>
  <c r="T67" i="46"/>
  <c r="T66" i="46"/>
  <c r="T64" i="46"/>
  <c r="T63" i="46"/>
  <c r="T61" i="46"/>
  <c r="T60" i="46"/>
  <c r="T58" i="46"/>
  <c r="T57" i="46"/>
  <c r="T55" i="46"/>
  <c r="T54" i="46"/>
  <c r="T52" i="46"/>
  <c r="T51" i="46"/>
  <c r="T49" i="46"/>
  <c r="T48" i="46"/>
  <c r="T46" i="46"/>
  <c r="T45" i="46"/>
  <c r="T43" i="46"/>
  <c r="T42" i="46"/>
  <c r="T40" i="46"/>
  <c r="T39" i="46"/>
  <c r="T37" i="46"/>
  <c r="T36" i="46"/>
  <c r="T34" i="46"/>
  <c r="T33" i="46"/>
  <c r="T31" i="46"/>
  <c r="T30" i="46"/>
  <c r="T28" i="46"/>
  <c r="T27" i="46"/>
  <c r="T25" i="46"/>
  <c r="T24" i="46"/>
  <c r="T22" i="46"/>
  <c r="T21" i="46"/>
  <c r="T19" i="46"/>
  <c r="T18" i="46"/>
  <c r="T16" i="46"/>
  <c r="T15" i="46"/>
  <c r="T13" i="46"/>
  <c r="T12" i="46"/>
  <c r="T10" i="46"/>
  <c r="T9" i="46"/>
  <c r="T17" i="44" l="1"/>
  <c r="K17" i="47"/>
  <c r="T78" i="46"/>
  <c r="S15" i="44"/>
  <c r="J15" i="47"/>
  <c r="K52" i="45"/>
  <c r="K51" i="45"/>
  <c r="T75" i="46"/>
  <c r="T76" i="46"/>
  <c r="L56" i="45" l="1"/>
  <c r="L57" i="45"/>
  <c r="U85" i="46"/>
  <c r="U83" i="46"/>
  <c r="U82" i="46"/>
  <c r="T79" i="46"/>
  <c r="K53" i="45"/>
  <c r="S72" i="46"/>
  <c r="L58" i="45" l="1"/>
  <c r="U86" i="46"/>
  <c r="S46" i="46"/>
  <c r="S7" i="46" l="1"/>
  <c r="J49" i="45" l="1"/>
  <c r="J45" i="45"/>
  <c r="J41" i="45"/>
  <c r="J37" i="45"/>
  <c r="J33" i="45"/>
  <c r="J48" i="45"/>
  <c r="J44" i="45"/>
  <c r="J40" i="45"/>
  <c r="J36" i="45"/>
  <c r="J32" i="45"/>
  <c r="J47" i="45"/>
  <c r="J43" i="45"/>
  <c r="J39" i="45"/>
  <c r="J35" i="45"/>
  <c r="J31" i="45"/>
  <c r="S73" i="46"/>
  <c r="S67" i="46"/>
  <c r="S61" i="46"/>
  <c r="S55" i="46"/>
  <c r="S66" i="46"/>
  <c r="S60" i="46"/>
  <c r="S54" i="46"/>
  <c r="S70" i="46"/>
  <c r="S64" i="46"/>
  <c r="S58" i="46"/>
  <c r="S52" i="46"/>
  <c r="S69" i="46"/>
  <c r="S63" i="46"/>
  <c r="S57" i="46"/>
  <c r="S51" i="46"/>
  <c r="J29" i="45" l="1"/>
  <c r="J28" i="45"/>
  <c r="J27" i="45"/>
  <c r="S49" i="46" l="1"/>
  <c r="S48" i="46"/>
  <c r="S45" i="46"/>
  <c r="S78" i="46" l="1"/>
  <c r="T85" i="46" s="1"/>
  <c r="I10" i="47"/>
  <c r="I11" i="47"/>
  <c r="I12" i="47"/>
  <c r="I13" i="47"/>
  <c r="R11" i="44"/>
  <c r="R12" i="44"/>
  <c r="R13" i="44"/>
  <c r="R14" i="44"/>
  <c r="R10" i="44"/>
  <c r="R9" i="44"/>
  <c r="S43" i="46"/>
  <c r="S40" i="46"/>
  <c r="S39" i="46"/>
  <c r="S75" i="46" s="1"/>
  <c r="T82" i="46" s="1"/>
  <c r="J17" i="47" l="1"/>
  <c r="S17" i="44"/>
  <c r="S76" i="46"/>
  <c r="T83" i="46" s="1"/>
  <c r="I15" i="47"/>
  <c r="J21" i="45"/>
  <c r="S79" i="46" l="1"/>
  <c r="T86" i="46" s="1"/>
  <c r="S31" i="46"/>
  <c r="J52" i="45" l="1"/>
  <c r="K57" i="45" s="1"/>
  <c r="J17" i="45"/>
  <c r="S13" i="46" l="1"/>
  <c r="J5" i="45" l="1"/>
  <c r="J51" i="45"/>
  <c r="K56" i="45" s="1"/>
  <c r="R15" i="44"/>
  <c r="J53" i="45" l="1"/>
  <c r="K58" i="45" s="1"/>
  <c r="I37" i="45" l="1"/>
  <c r="H15" i="47" l="1"/>
  <c r="I17" i="47" s="1"/>
  <c r="I52" i="45"/>
  <c r="J57" i="45" s="1"/>
  <c r="I51" i="45"/>
  <c r="J56" i="45" s="1"/>
  <c r="I49" i="45"/>
  <c r="I45" i="45"/>
  <c r="I41" i="45"/>
  <c r="I33" i="45"/>
  <c r="I29" i="45"/>
  <c r="I25" i="45"/>
  <c r="I21" i="45"/>
  <c r="I17" i="45"/>
  <c r="I13" i="45"/>
  <c r="I9" i="45"/>
  <c r="I5" i="45"/>
  <c r="Q15" i="44"/>
  <c r="R17" i="44" s="1"/>
  <c r="R78" i="46"/>
  <c r="S85" i="46" s="1"/>
  <c r="R76" i="46"/>
  <c r="S83" i="46" s="1"/>
  <c r="R75" i="46"/>
  <c r="S82" i="46" s="1"/>
  <c r="R73" i="46"/>
  <c r="R67" i="46"/>
  <c r="R61" i="46"/>
  <c r="R55" i="46"/>
  <c r="R49" i="46"/>
  <c r="R43" i="46"/>
  <c r="R37" i="46"/>
  <c r="R31" i="46"/>
  <c r="R25" i="46"/>
  <c r="R19" i="46"/>
  <c r="R13" i="46"/>
  <c r="R7" i="46"/>
  <c r="R79" i="46" l="1"/>
  <c r="S86" i="46" s="1"/>
  <c r="I53" i="45"/>
  <c r="J58" i="45" s="1"/>
  <c r="R85" i="46"/>
  <c r="H52" i="45" l="1"/>
  <c r="I57" i="45" l="1"/>
  <c r="Q75" i="46"/>
  <c r="Q76" i="46"/>
  <c r="Q79" i="46" l="1"/>
  <c r="R86" i="46" s="1"/>
  <c r="R83" i="46"/>
  <c r="R82" i="46"/>
  <c r="G15" i="47"/>
  <c r="F15" i="47"/>
  <c r="E15" i="47"/>
  <c r="D15" i="47"/>
  <c r="C15" i="47"/>
  <c r="B15" i="47"/>
  <c r="Q85" i="46"/>
  <c r="O78" i="46"/>
  <c r="N78" i="46"/>
  <c r="M78" i="46"/>
  <c r="M85" i="46" s="1"/>
  <c r="P76" i="46"/>
  <c r="Q83" i="46" s="1"/>
  <c r="O76" i="46"/>
  <c r="N76" i="46"/>
  <c r="M76" i="46"/>
  <c r="M83" i="46" s="1"/>
  <c r="P75" i="46"/>
  <c r="O75" i="46"/>
  <c r="N75" i="46"/>
  <c r="M75" i="46"/>
  <c r="M82" i="46" s="1"/>
  <c r="Q73" i="46"/>
  <c r="P73" i="46"/>
  <c r="O73" i="46"/>
  <c r="N73" i="46"/>
  <c r="M73" i="46"/>
  <c r="Q67" i="46"/>
  <c r="P67" i="46"/>
  <c r="O67" i="46"/>
  <c r="N67" i="46"/>
  <c r="M67" i="46"/>
  <c r="Q61" i="46"/>
  <c r="P61" i="46"/>
  <c r="O61" i="46"/>
  <c r="N61" i="46"/>
  <c r="M61" i="46"/>
  <c r="Q55" i="46"/>
  <c r="P55" i="46"/>
  <c r="O55" i="46"/>
  <c r="N55" i="46"/>
  <c r="M55" i="46"/>
  <c r="Q49" i="46"/>
  <c r="P49" i="46"/>
  <c r="O49" i="46"/>
  <c r="N49" i="46"/>
  <c r="M49" i="46"/>
  <c r="Q43" i="46"/>
  <c r="P43" i="46"/>
  <c r="O43" i="46"/>
  <c r="N43" i="46"/>
  <c r="M43" i="46"/>
  <c r="Q37" i="46"/>
  <c r="P37" i="46"/>
  <c r="O37" i="46"/>
  <c r="N37" i="46"/>
  <c r="M37" i="46"/>
  <c r="Q31" i="46"/>
  <c r="P31" i="46"/>
  <c r="O31" i="46"/>
  <c r="N31" i="46"/>
  <c r="M31" i="46"/>
  <c r="Q25" i="46"/>
  <c r="P25" i="46"/>
  <c r="O25" i="46"/>
  <c r="N25" i="46"/>
  <c r="M25" i="46"/>
  <c r="Q19" i="46"/>
  <c r="P19" i="46"/>
  <c r="O19" i="46"/>
  <c r="N19" i="46"/>
  <c r="M19" i="46"/>
  <c r="Q13" i="46"/>
  <c r="P13" i="46"/>
  <c r="O13" i="46"/>
  <c r="N13" i="46"/>
  <c r="M13" i="46"/>
  <c r="Q7" i="46"/>
  <c r="P7" i="46"/>
  <c r="O7" i="46"/>
  <c r="N7" i="46"/>
  <c r="M7" i="46"/>
  <c r="G52" i="45"/>
  <c r="H57" i="45" s="1"/>
  <c r="F52" i="45"/>
  <c r="E52" i="45"/>
  <c r="D52" i="45"/>
  <c r="C52" i="45"/>
  <c r="H51" i="45"/>
  <c r="G51" i="45"/>
  <c r="F51" i="45"/>
  <c r="E51" i="45"/>
  <c r="D51" i="45"/>
  <c r="C51" i="45"/>
  <c r="H49" i="45"/>
  <c r="G49" i="45"/>
  <c r="F49" i="45"/>
  <c r="E49" i="45"/>
  <c r="D49" i="45"/>
  <c r="C49" i="45"/>
  <c r="H45" i="45"/>
  <c r="G45" i="45"/>
  <c r="F45" i="45"/>
  <c r="E45" i="45"/>
  <c r="D45" i="45"/>
  <c r="C45" i="45"/>
  <c r="H41" i="45"/>
  <c r="G41" i="45"/>
  <c r="F41" i="45"/>
  <c r="E41" i="45"/>
  <c r="D41" i="45"/>
  <c r="C41" i="45"/>
  <c r="H37" i="45"/>
  <c r="G37" i="45"/>
  <c r="F37" i="45"/>
  <c r="E37" i="45"/>
  <c r="D37" i="45"/>
  <c r="C37" i="45"/>
  <c r="H33" i="45"/>
  <c r="G33" i="45"/>
  <c r="F33" i="45"/>
  <c r="E33" i="45"/>
  <c r="D33" i="45"/>
  <c r="C33" i="45"/>
  <c r="H29" i="45"/>
  <c r="G29" i="45"/>
  <c r="F29" i="45"/>
  <c r="E29" i="45"/>
  <c r="D29" i="45"/>
  <c r="C29" i="45"/>
  <c r="H25" i="45"/>
  <c r="G25" i="45"/>
  <c r="F25" i="45"/>
  <c r="E25" i="45"/>
  <c r="D25" i="45"/>
  <c r="C25" i="45"/>
  <c r="H21" i="45"/>
  <c r="G21" i="45"/>
  <c r="F21" i="45"/>
  <c r="E21" i="45"/>
  <c r="D21" i="45"/>
  <c r="C21" i="45"/>
  <c r="H17" i="45"/>
  <c r="G17" i="45"/>
  <c r="F17" i="45"/>
  <c r="E17" i="45"/>
  <c r="D17" i="45"/>
  <c r="C17" i="45"/>
  <c r="H13" i="45"/>
  <c r="G13" i="45"/>
  <c r="F13" i="45"/>
  <c r="E13" i="45"/>
  <c r="D13" i="45"/>
  <c r="C13" i="45"/>
  <c r="H9" i="45"/>
  <c r="G9" i="45"/>
  <c r="F9" i="45"/>
  <c r="E9" i="45"/>
  <c r="D9" i="45"/>
  <c r="C9" i="45"/>
  <c r="H5" i="45"/>
  <c r="G5" i="45"/>
  <c r="F5" i="45"/>
  <c r="E5" i="45"/>
  <c r="D5" i="45"/>
  <c r="C5" i="45"/>
  <c r="P15" i="44"/>
  <c r="O15" i="44"/>
  <c r="N15" i="44"/>
  <c r="M15" i="44"/>
  <c r="L15" i="44"/>
  <c r="C17" i="47" l="1"/>
  <c r="D17" i="47"/>
  <c r="E17" i="47"/>
  <c r="F17" i="47"/>
  <c r="G17" i="47"/>
  <c r="H17" i="47"/>
  <c r="P17" i="44"/>
  <c r="Q17" i="44"/>
  <c r="C53" i="45"/>
  <c r="H56" i="45"/>
  <c r="I56" i="45"/>
  <c r="Q82" i="46"/>
  <c r="P79" i="46"/>
  <c r="Q86" i="46" s="1"/>
  <c r="O79" i="46"/>
  <c r="E53" i="45"/>
  <c r="G53" i="45"/>
  <c r="G56" i="45"/>
  <c r="H53" i="45"/>
  <c r="M17" i="44"/>
  <c r="O17" i="44"/>
  <c r="N17" i="44"/>
  <c r="L17" i="44"/>
  <c r="P82" i="46"/>
  <c r="O83" i="46"/>
  <c r="N82" i="46"/>
  <c r="N85" i="46"/>
  <c r="P85" i="46"/>
  <c r="O82" i="46"/>
  <c r="N83" i="46"/>
  <c r="P83" i="46"/>
  <c r="O85" i="46"/>
  <c r="N79" i="46"/>
  <c r="M79" i="46"/>
  <c r="M86" i="46" s="1"/>
  <c r="D56" i="45"/>
  <c r="F56" i="45"/>
  <c r="E57" i="45"/>
  <c r="G57" i="45"/>
  <c r="D57" i="45"/>
  <c r="F57" i="45"/>
  <c r="D53" i="45"/>
  <c r="F53" i="45"/>
  <c r="E56" i="45"/>
  <c r="F58" i="45" l="1"/>
  <c r="D58" i="45"/>
  <c r="H58" i="45"/>
  <c r="I58" i="45"/>
  <c r="O86" i="46"/>
  <c r="N86" i="46"/>
  <c r="P86" i="46"/>
  <c r="G58" i="45"/>
  <c r="E58" i="45"/>
</calcChain>
</file>

<file path=xl/sharedStrings.xml><?xml version="1.0" encoding="utf-8"?>
<sst xmlns="http://schemas.openxmlformats.org/spreadsheetml/2006/main" count="242" uniqueCount="56">
  <si>
    <t>Total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</si>
  <si>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</si>
  <si>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</si>
  <si>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</si>
  <si>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</si>
  <si>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</si>
  <si>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</si>
  <si>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</si>
  <si>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</si>
  <si>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</si>
  <si>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</si>
  <si>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</si>
  <si>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</si>
  <si>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Container</t>
  </si>
  <si>
    <t>Breakbulk</t>
  </si>
  <si>
    <t>Total TEUs</t>
  </si>
  <si>
    <t>% Change</t>
  </si>
  <si>
    <t>Ship Calls*</t>
  </si>
  <si>
    <t>Export Loads</t>
  </si>
  <si>
    <t>Import Loads</t>
  </si>
  <si>
    <t>TEUs</t>
  </si>
  <si>
    <t>Total General Cargo</t>
  </si>
  <si>
    <t>Date</t>
  </si>
  <si>
    <t>Total Containers</t>
  </si>
  <si>
    <t>Ship Calls</t>
  </si>
  <si>
    <t>Export Empties</t>
  </si>
  <si>
    <t>Import Empties</t>
  </si>
  <si>
    <t>*Does not include Layberth</t>
  </si>
  <si>
    <t>Export Container Tonnage</t>
  </si>
  <si>
    <t>Import Container Tonnage</t>
  </si>
  <si>
    <t>Export Breakbulk Tonnage</t>
  </si>
  <si>
    <t>Import Breakbulk Tonnage</t>
  </si>
  <si>
    <t>Domestic Breakbulk Tonnage</t>
  </si>
  <si>
    <t>Export Tonnage %</t>
  </si>
  <si>
    <t>Import Tonnage %</t>
  </si>
  <si>
    <t>Total Loads</t>
  </si>
  <si>
    <t>Total Empties</t>
  </si>
  <si>
    <t>20'</t>
  </si>
  <si>
    <t>40'</t>
  </si>
  <si>
    <t>45'</t>
  </si>
  <si>
    <t>Totals</t>
  </si>
  <si>
    <t>Export</t>
  </si>
  <si>
    <t>Import</t>
  </si>
  <si>
    <t>TEU Volume</t>
  </si>
  <si>
    <t>Container Volume</t>
  </si>
  <si>
    <t>General Cargo Tonnage (Short Tons)</t>
  </si>
  <si>
    <t>TEU Volume Breakdown - 2026</t>
  </si>
  <si>
    <t>Imp/Exp Ratio (TEUs)</t>
  </si>
  <si>
    <t>Load/Empty Raio (TEUs)</t>
  </si>
  <si>
    <t>Export TEUs %</t>
  </si>
  <si>
    <t>Import TEUs %</t>
  </si>
  <si>
    <t>Fiscal Year</t>
  </si>
  <si>
    <t>% USEC</t>
  </si>
  <si>
    <t>% US</t>
  </si>
  <si>
    <t>2026-Jan</t>
  </si>
  <si>
    <t>Market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</si>
</sst>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14" x14ac:knownFonts="1">
    <font>
      <sz val="12"/>
      <name val="Arial"/>
    </font>
    <font>
      <sz val="10"/>
      <name val="Arial"/>
      <family val="2"/>
    </font>
    <font>
      <sz val="12"/>
      <name val="Arial"/>
      <family val="2"/>
    </font>
    <font>
      <b/>
      <sz val="28"/>
      <color theme="3"/>
      <name val="Arial"/>
      <family val="2"/>
    </font>
    <font>
      <sz val="12"/>
      <color theme="0"/>
      <name val="Arial"/>
      <family val="2"/>
    </font>
    <font>
      <b/>
      <sz val="14"/>
      <color theme="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2"/>
      <color theme="0"/>
      <name val="Arial"/>
      <family val="2"/>
    </font>
    <font>
      <i/>
      <sz val="12"/>
      <name val="Arial"/>
      <family val="2"/>
    </font>
    <font>
      <b/>
      <sz val="26"/>
      <color theme="3"/>
      <name val="Arial"/>
      <family val="2"/>
    </font>
    <font>
      <sz val="12"/>
      <color theme="2" tint="0.39997558519241921"/>
      <name val="Arial"/>
      <family val="2"/>
    </font>
    <font>
      <b/>
      <sz val="12"/>
      <color theme="2" tint="0.3999755851924192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22"/>
      </patternFill>
    </fill>
    <fill>
      <patternFill patternType="solid">
        <fgColor theme="2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theme="4"/>
        <bgColor indexed="22"/>
      </patternFill>
    </fill>
  </fills>
  <borders count="3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88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right" vertical="center"/>
    </xf>
    <xf numFmtId="0" fontId="5" fillId="3" borderId="0" xfId="0" applyFont="1" applyFill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165" fontId="2" fillId="0" borderId="0" xfId="1" applyNumberFormat="1" applyFont="1" applyAlignment="1" applyProtection="1"/>
    <xf numFmtId="165" fontId="2" fillId="0" borderId="0" xfId="1" applyNumberFormat="1" applyFont="1"/>
    <xf numFmtId="165" fontId="2" fillId="2" borderId="0" xfId="1" applyNumberFormat="1" applyFont="1" applyFill="1" applyAlignment="1" applyProtection="1"/>
    <xf numFmtId="165" fontId="2" fillId="0" borderId="0" xfId="0" applyNumberFormat="1" applyFont="1"/>
    <xf numFmtId="0" fontId="4" fillId="3" borderId="0" xfId="0" applyFont="1" applyFill="1"/>
    <xf numFmtId="0" fontId="4" fillId="3" borderId="0" xfId="0" applyFont="1" applyFill="1" applyAlignment="1">
      <alignment horizontal="right"/>
    </xf>
    <xf numFmtId="165" fontId="5" fillId="3" borderId="0" xfId="1" applyNumberFormat="1" applyFont="1" applyFill="1" applyAlignment="1" applyProtection="1">
      <alignment horizontal="right" vertical="center"/>
    </xf>
    <xf numFmtId="165" fontId="5" fillId="3" borderId="0" xfId="0" applyNumberFormat="1" applyFont="1" applyFill="1" applyAlignment="1">
      <alignment horizontal="right" vertical="center"/>
    </xf>
    <xf numFmtId="165" fontId="2" fillId="0" borderId="0" xfId="1" applyNumberFormat="1" applyFont="1" applyAlignment="1" applyProtection="1">
      <alignment horizontal="center"/>
    </xf>
    <xf numFmtId="165" fontId="2" fillId="0" borderId="0" xfId="1" applyNumberFormat="1" applyFont="1" applyAlignment="1" applyProtection="1">
      <alignment horizontal="left"/>
    </xf>
    <xf numFmtId="165" fontId="2" fillId="2" borderId="0" xfId="0" applyNumberFormat="1" applyFont="1" applyFill="1"/>
    <xf numFmtId="165" fontId="2" fillId="0" borderId="0" xfId="1" applyNumberFormat="1" applyFont="1" applyAlignment="1" applyProtection="1">
      <alignment horizontal="centerContinuous"/>
    </xf>
    <xf numFmtId="37" fontId="7" fillId="0" borderId="0" xfId="0" applyNumberFormat="1" applyFont="1"/>
    <xf numFmtId="165" fontId="7" fillId="0" borderId="0" xfId="1" applyNumberFormat="1" applyFont="1" applyProtection="1"/>
    <xf numFmtId="165" fontId="7" fillId="0" borderId="0" xfId="0" applyNumberFormat="1" applyFont="1"/>
    <xf numFmtId="165" fontId="7" fillId="0" borderId="0" xfId="1" applyNumberFormat="1" applyFont="1" applyAlignment="1" applyProtection="1"/>
    <xf numFmtId="0" fontId="2" fillId="4" borderId="0" xfId="0" applyFont="1" applyFill="1"/>
    <xf numFmtId="0" fontId="2" fillId="4" borderId="0" xfId="0" applyFont="1" applyFill="1" applyAlignment="1">
      <alignment horizontal="right"/>
    </xf>
    <xf numFmtId="164" fontId="7" fillId="4" borderId="0" xfId="2" applyNumberFormat="1" applyFont="1" applyFill="1" applyBorder="1" applyAlignment="1" applyProtection="1">
      <alignment horizontal="right"/>
    </xf>
    <xf numFmtId="164" fontId="7" fillId="4" borderId="0" xfId="2" applyNumberFormat="1" applyFont="1" applyFill="1" applyBorder="1" applyAlignment="1">
      <alignment horizontal="right"/>
    </xf>
    <xf numFmtId="164" fontId="2" fillId="0" borderId="0" xfId="2" applyNumberFormat="1" applyFont="1"/>
    <xf numFmtId="0" fontId="6" fillId="0" borderId="0" xfId="0" applyFont="1" applyAlignment="1">
      <alignment horizontal="right"/>
    </xf>
    <xf numFmtId="165" fontId="2" fillId="0" borderId="0" xfId="1" applyNumberFormat="1" applyFont="1" applyAlignment="1" applyProtection="1">
      <alignment horizontal="right"/>
    </xf>
    <xf numFmtId="37" fontId="2" fillId="0" borderId="0" xfId="0" applyNumberFormat="1" applyFont="1"/>
    <xf numFmtId="37" fontId="2" fillId="0" borderId="0" xfId="0" applyNumberFormat="1" applyFont="1" applyAlignment="1">
      <alignment horizontal="center"/>
    </xf>
    <xf numFmtId="37" fontId="2" fillId="0" borderId="0" xfId="0" applyNumberFormat="1" applyFont="1" applyAlignment="1">
      <alignment horizontal="right"/>
    </xf>
    <xf numFmtId="165" fontId="2" fillId="0" borderId="0" xfId="1" applyNumberFormat="1" applyFont="1" applyFill="1" applyAlignment="1" applyProtection="1">
      <alignment horizontal="right"/>
    </xf>
    <xf numFmtId="0" fontId="8" fillId="0" borderId="0" xfId="0" applyFont="1"/>
    <xf numFmtId="164" fontId="7" fillId="0" borderId="0" xfId="0" applyNumberFormat="1" applyFont="1"/>
    <xf numFmtId="10" fontId="7" fillId="0" borderId="0" xfId="0" applyNumberFormat="1" applyFont="1"/>
    <xf numFmtId="0" fontId="7" fillId="0" borderId="0" xfId="0" applyFont="1"/>
    <xf numFmtId="0" fontId="2" fillId="0" borderId="0" xfId="0" applyFont="1" applyAlignment="1">
      <alignment horizontal="center"/>
    </xf>
    <xf numFmtId="165" fontId="2" fillId="0" borderId="0" xfId="1" applyNumberFormat="1" applyFont="1" applyFill="1" applyAlignment="1" applyProtection="1"/>
    <xf numFmtId="0" fontId="2" fillId="4" borderId="0" xfId="0" applyFont="1" applyFill="1" applyAlignment="1" applyProtection="1">
      <alignment horizontal="right"/>
      <protection locked="0"/>
    </xf>
    <xf numFmtId="164" fontId="7" fillId="4" borderId="0" xfId="2" applyNumberFormat="1" applyFont="1" applyFill="1" applyBorder="1" applyProtection="1">
      <protection locked="0"/>
    </xf>
    <xf numFmtId="10" fontId="7" fillId="4" borderId="0" xfId="2" applyNumberFormat="1" applyFont="1" applyFill="1" applyBorder="1" applyProtection="1">
      <protection locked="0"/>
    </xf>
    <xf numFmtId="0" fontId="2" fillId="4" borderId="0" xfId="0" applyFont="1" applyFill="1" applyProtection="1">
      <protection locked="0"/>
    </xf>
    <xf numFmtId="165" fontId="2" fillId="0" borderId="0" xfId="1" applyNumberFormat="1" applyFont="1" applyAlignment="1">
      <alignment horizontal="right"/>
    </xf>
    <xf numFmtId="165" fontId="2" fillId="0" borderId="0" xfId="1" applyNumberFormat="1" applyFont="1" applyFill="1" applyAlignment="1">
      <alignment horizontal="right"/>
    </xf>
    <xf numFmtId="37" fontId="7" fillId="0" borderId="0" xfId="0" applyNumberFormat="1" applyFont="1" applyAlignment="1">
      <alignment horizontal="right"/>
    </xf>
    <xf numFmtId="0" fontId="4" fillId="5" borderId="0" xfId="0" applyFont="1" applyFill="1" applyAlignment="1">
      <alignment horizontal="center"/>
    </xf>
    <xf numFmtId="0" fontId="9" fillId="5" borderId="0" xfId="0" applyFont="1" applyFill="1" applyAlignment="1">
      <alignment horizontal="right" vertical="center"/>
    </xf>
    <xf numFmtId="0" fontId="7" fillId="0" borderId="0" xfId="0" applyFont="1" applyAlignment="1">
      <alignment horizontal="right"/>
    </xf>
    <xf numFmtId="0" fontId="10" fillId="0" borderId="0" xfId="0" applyFont="1"/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right" vertical="center"/>
    </xf>
    <xf numFmtId="17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7" fillId="4" borderId="0" xfId="0" applyFont="1" applyFill="1" applyAlignment="1" applyProtection="1">
      <alignment wrapText="1"/>
      <protection locked="0"/>
    </xf>
    <xf numFmtId="0" fontId="4" fillId="5" borderId="0" xfId="0" applyFont="1" applyFill="1" applyAlignment="1">
      <alignment horizontal="right"/>
    </xf>
    <xf numFmtId="0" fontId="9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right" vertical="center"/>
    </xf>
    <xf numFmtId="0" fontId="11" fillId="0" borderId="0" xfId="0" applyFont="1"/>
    <xf numFmtId="0" fontId="3" fillId="0" borderId="0" xfId="0" applyFont="1"/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43" fontId="2" fillId="0" borderId="0" xfId="1" applyFont="1" applyProtection="1"/>
    <xf numFmtId="0" fontId="2" fillId="0" borderId="0" xfId="0" quotePrefix="1" applyFont="1" applyAlignment="1">
      <alignment horizontal="right"/>
    </xf>
    <xf numFmtId="43" fontId="7" fillId="0" borderId="0" xfId="1" applyFont="1" applyProtection="1"/>
    <xf numFmtId="43" fontId="7" fillId="0" borderId="2" xfId="1" applyFont="1" applyBorder="1" applyProtection="1"/>
    <xf numFmtId="0" fontId="2" fillId="0" borderId="2" xfId="0" quotePrefix="1" applyFont="1" applyBorder="1" applyAlignment="1">
      <alignment horizontal="right"/>
    </xf>
    <xf numFmtId="43" fontId="2" fillId="0" borderId="0" xfId="1" applyFont="1" applyAlignment="1" applyProtection="1"/>
    <xf numFmtId="4" fontId="2" fillId="0" borderId="0" xfId="0" applyNumberFormat="1" applyFont="1"/>
    <xf numFmtId="4" fontId="2" fillId="0" borderId="2" xfId="0" applyNumberFormat="1" applyFont="1" applyBorder="1"/>
    <xf numFmtId="17" fontId="7" fillId="6" borderId="0" xfId="0" applyNumberFormat="1" applyFont="1" applyFill="1" applyAlignment="1">
      <alignment horizontal="center"/>
    </xf>
    <xf numFmtId="165" fontId="2" fillId="6" borderId="0" xfId="1" applyNumberFormat="1" applyFont="1" applyFill="1" applyAlignment="1">
      <alignment horizontal="right"/>
    </xf>
    <xf numFmtId="164" fontId="2" fillId="6" borderId="0" xfId="2" applyNumberFormat="1" applyFont="1" applyFill="1"/>
    <xf numFmtId="0" fontId="2" fillId="6" borderId="0" xfId="0" applyFont="1" applyFill="1"/>
    <xf numFmtId="10" fontId="2" fillId="0" borderId="0" xfId="0" applyNumberFormat="1" applyFont="1"/>
    <xf numFmtId="4" fontId="2" fillId="6" borderId="0" xfId="0" applyNumberFormat="1" applyFont="1" applyFill="1"/>
    <xf numFmtId="164" fontId="0" fillId="0" borderId="0" xfId="2" applyNumberFormat="1" applyFont="1"/>
    <xf numFmtId="0" fontId="0" fillId="0" borderId="0" xfId="0" applyAlignment="1">
      <alignment horizontal="center"/>
    </xf>
    <xf numFmtId="0" fontId="12" fillId="0" borderId="0" xfId="0" applyFont="1" applyAlignment="1">
      <alignment horizontal="left"/>
    </xf>
    <xf numFmtId="164" fontId="12" fillId="0" borderId="0" xfId="2" applyNumberFormat="1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9" fillId="7" borderId="0" xfId="0" applyFont="1" applyFill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4" fillId="3" borderId="0" xfId="0" applyNumberFormat="1" applyFont="1" applyFill="1" applyAlignment="1">
      <alignment horizontal="right"/>
    </xf>
    <xf numFmtId="0" fontId="9" fillId="3" borderId="0" xfId="0" applyFont="1" applyFill="1" applyAlignment="1">
      <alignment horizontal="left" vertical="center"/>
    </xf>
  </cellXfs>
  <cellStyles count="4">
    <cellStyle name="Comma" xfId="1" builtinId="3"/>
    <cellStyle name="Normal" xfId="0" builtinId="0"/>
    <cellStyle name="Normal 2" xfId="3" xr:uid="{00000000-0005-0000-0000-000002000000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'Market Share'!$C$8</c:f>
              <c:strCache>
                <c:ptCount val="1"/>
                <c:pt idx="0">
                  <c:v>% USEC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'Market Share'!$B$10:$B$19</c:f>
              <c:strCach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2026-Jan</c:v>
                </c:pt>
              </c:strCache>
            </c:strRef>
          </c:cat>
          <c:val>
            <c:numRef>
              <c:f>'Market Share'!$C$10:$C$19</c:f>
              <c:numCache>
                <c:formatCode>0.0%</c:formatCode>
                <c:ptCount val="10"/>
                <c:pt idx="0">
                  <c:v>0.133822</c:v>
                </c:pt>
                <c:pt idx="1">
                  <c:v>0.12615100000000001</c:v>
                </c:pt>
                <c:pt idx="2">
                  <c:v>0.125</c:v>
                </c:pt>
                <c:pt idx="3">
                  <c:v>0.122294</c:v>
                </c:pt>
                <c:pt idx="4">
                  <c:v>0.132358</c:v>
                </c:pt>
                <c:pt idx="5">
                  <c:v>0.13311500000000001</c:v>
                </c:pt>
                <c:pt idx="6">
                  <c:v>0.13681399999999999</c:v>
                </c:pt>
                <c:pt idx="7">
                  <c:v>0.13647200000000001</c:v>
                </c:pt>
                <c:pt idx="8">
                  <c:v>0.12662499999999999</c:v>
                </c:pt>
                <c:pt idx="9">
                  <c:v>0.13150899999999999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21-4A3E-96C2-3F712DFB7B58}"/>
            </c:ext>
          </c:extLst>
        </c:ser>
        <c:ser>
          <c:idx val="1"/>
          <c:order val="1"/>
          <c:tx>
            <c:strRef>
              <c:f>'Market Share'!$D$8</c:f>
              <c:strCache>
                <c:ptCount val="1"/>
                <c:pt idx="0">
                  <c:v>% US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'Market Share'!$B$10:$B$19</c:f>
              <c:strCach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2026-Jan</c:v>
                </c:pt>
              </c:strCache>
            </c:strRef>
          </c:cat>
          <c:val>
            <c:numRef>
              <c:f>'Market Share'!$D$10:$D$19</c:f>
              <c:numCache>
                <c:formatCode>0.0%</c:formatCode>
                <c:ptCount val="10"/>
                <c:pt idx="0">
                  <c:v>6.1848E-2</c:v>
                </c:pt>
                <c:pt idx="1">
                  <c:v>5.8481999999999999E-2</c:v>
                </c:pt>
                <c:pt idx="2">
                  <c:v>5.8860000000000003E-2</c:v>
                </c:pt>
                <c:pt idx="3">
                  <c:v>5.6667000000000002E-2</c:v>
                </c:pt>
                <c:pt idx="4">
                  <c:v>6.2906000000000004E-2</c:v>
                </c:pt>
                <c:pt idx="5">
                  <c:v>6.4810000000000006E-2</c:v>
                </c:pt>
                <c:pt idx="6">
                  <c:v>6.5842999999999999E-2</c:v>
                </c:pt>
                <c:pt idx="7">
                  <c:v>6.2720999999999999E-2</c:v>
                </c:pt>
                <c:pt idx="8">
                  <c:v>5.8937000000000003E-2</c:v>
                </c:pt>
                <c:pt idx="9">
                  <c:v>6.0539000000000003E-2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21-4A3E-96C2-3F712DFB7B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1499871"/>
        <c:axId val="291500351"/>
      </c:lineChart>
      <c:catAx>
        <c:axId val="29149987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Calendar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1500351"/>
        <c:crosses val="autoZero"/>
        <c:auto val="1"/>
        <c:lblAlgn val="ctr"/>
        <c:lblOffset val="100"/>
        <c:noMultiLvlLbl val="0"/>
      </c:catAx>
      <c:valAx>
        <c:axId val="2915003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149987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142875</xdr:rowOff>
    </xdr:from>
    <xdr:to>
      <xdr:col>1</xdr:col>
      <xdr:colOff>694532</xdr:colOff>
      <xdr:row>0</xdr:row>
      <xdr:rowOff>715471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142875"/>
          <a:ext cx="1456532" cy="5725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127000</xdr:rowOff>
    </xdr:from>
    <xdr:to>
      <xdr:col>18</xdr:col>
      <xdr:colOff>623094</xdr:colOff>
      <xdr:row>0</xdr:row>
      <xdr:rowOff>699596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0" y="127000"/>
          <a:ext cx="1456532" cy="5725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150813</xdr:colOff>
      <xdr:row>0</xdr:row>
      <xdr:rowOff>142875</xdr:rowOff>
    </xdr:from>
    <xdr:to>
      <xdr:col>1</xdr:col>
      <xdr:colOff>1075532</xdr:colOff>
      <xdr:row>0</xdr:row>
      <xdr:rowOff>715471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813" y="142875"/>
          <a:ext cx="1456532" cy="5725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79375</xdr:colOff>
      <xdr:row>0</xdr:row>
      <xdr:rowOff>111125</xdr:rowOff>
    </xdr:from>
    <xdr:to>
      <xdr:col>9</xdr:col>
      <xdr:colOff>591344</xdr:colOff>
      <xdr:row>0</xdr:row>
      <xdr:rowOff>683721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375" y="111125"/>
          <a:ext cx="1456532" cy="57259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100853</xdr:colOff>
      <xdr:row>0</xdr:row>
      <xdr:rowOff>102455</xdr:rowOff>
    </xdr:from>
    <xdr:to>
      <xdr:col>1</xdr:col>
      <xdr:colOff>300990</xdr:colOff>
      <xdr:row>0</xdr:row>
      <xdr:rowOff>598672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853" y="102455"/>
          <a:ext cx="1415527" cy="49621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680719</xdr:colOff>
      <xdr:row>3</xdr:row>
      <xdr:rowOff>155787</xdr:rowOff>
    </xdr:from>
    <xdr:to>
      <xdr:col>13</xdr:col>
      <xdr:colOff>491068</xdr:colOff>
      <xdr:row>26</xdr:row>
      <xdr:rowOff>59266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9277BF8-13F4-52BB-E2F8-6EA96CC532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220980</xdr:colOff>
      <xdr:row>0</xdr:row>
      <xdr:rowOff>91440</xdr:rowOff>
    </xdr:from>
    <xdr:to>
      <xdr:col>0</xdr:col>
      <xdr:colOff>1633544</xdr:colOff>
      <xdr:row>1</xdr:row>
      <xdr:rowOff>41557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0B45DF9-7DA2-491A-96B2-358D27F6D2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0980" y="91440"/>
          <a:ext cx="1419337" cy="4962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POV2015">
  <a:themeElements>
    <a:clrScheme name="Port of Virginia">
      <a:dk1>
        <a:sysClr val="windowText" lastClr="000000"/>
      </a:dk1>
      <a:lt1>
        <a:sysClr val="window" lastClr="FFFFFF"/>
      </a:lt1>
      <a:dk2>
        <a:srgbClr val="003C5B"/>
      </a:dk2>
      <a:lt2>
        <a:srgbClr val="939598"/>
      </a:lt2>
      <a:accent1>
        <a:srgbClr val="00ADBB"/>
      </a:accent1>
      <a:accent2>
        <a:srgbClr val="003C5B"/>
      </a:accent2>
      <a:accent3>
        <a:srgbClr val="8D7249"/>
      </a:accent3>
      <a:accent4>
        <a:srgbClr val="7F56C6"/>
      </a:accent4>
      <a:accent5>
        <a:srgbClr val="70D549"/>
      </a:accent5>
      <a:accent6>
        <a:srgbClr val="FF6700"/>
      </a:accent6>
      <a:hlink>
        <a:srgbClr val="00ADBB"/>
      </a:hlink>
      <a:folHlink>
        <a:srgbClr val="7F56C6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POV Theme" id="{BDDA1052-64BF-4ABA-8F37-3D4918EEC709}" vid="{6B9F5CA8-7ACB-4431-9090-2ECC795B81FD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1">
    <pageSetUpPr fitToPage="1"/>
  </sheetPr>
  <dimension ref="A1:AC102"/>
  <sheetViews>
    <sheetView showGridLines="0" tabSelected="1" defaultGridColor="0" colorId="9" zoomScale="80" zoomScaleNormal="80" zoomScalePageLayoutView="70" workbookViewId="0">
      <pane xSplit="2" ySplit="2" topLeftCell="J3" activePane="bottomRight" state="frozen"/>
      <selection pane="topRight" activeCell="C1" sqref="C1"/>
      <selection pane="bottomLeft" activeCell="A3" sqref="A3"/>
      <selection pane="bottomRight" activeCell="A2" sqref="A2"/>
    </sheetView>
  </sheetViews>
  <sheetFormatPr defaultColWidth="11.453125" defaultRowHeight="15" x14ac:dyDescent="0.25"/>
  <cols>
    <col min="1" max="1" width="10.90625" style="1" customWidth="1"/>
    <col min="2" max="2" width="15.54296875" style="7" customWidth="1"/>
    <col min="3" max="11" width="15.54296875" style="7" hidden="1" customWidth="1"/>
    <col min="12" max="15" width="10.453125" style="1" hidden="1" customWidth="1"/>
    <col min="16" max="16" width="14.81640625" style="1" hidden="1" customWidth="1"/>
    <col min="17" max="18" width="13.26953125" style="1" hidden="1" customWidth="1"/>
    <col min="19" max="19" width="13.26953125" style="7" hidden="1" customWidth="1"/>
    <col min="20" max="29" width="13.26953125" style="1" customWidth="1"/>
    <col min="30" max="16384" width="11.453125" style="1"/>
  </cols>
  <sheetData>
    <row r="1" spans="1:29" ht="64.95" customHeight="1" x14ac:dyDescent="0.25">
      <c r="B1" s="2"/>
      <c r="C1" s="2"/>
      <c r="D1" s="2"/>
      <c r="E1" s="2"/>
      <c r="F1" s="2"/>
      <c r="G1" s="2"/>
      <c r="H1" s="2"/>
      <c r="I1" s="2"/>
      <c r="J1" s="2"/>
      <c r="K1" s="2"/>
      <c r="N1" s="2"/>
      <c r="P1" s="2"/>
      <c r="T1" s="2" t="s">
        <v>43</v>
      </c>
      <c r="U1" s="2"/>
      <c r="V1" s="2"/>
      <c r="W1" s="2"/>
      <c r="X1" s="2"/>
      <c r="Y1" s="2"/>
      <c r="Z1" s="2"/>
      <c r="AA1" s="2"/>
      <c r="AB1" s="2"/>
      <c r="AC1" s="2"/>
    </row>
    <row r="2" spans="1:29" s="6" customFormat="1" ht="21.75" customHeight="1" x14ac:dyDescent="0.25">
      <c r="A2" s="3"/>
      <c r="B2" s="4"/>
      <c r="C2" s="53">
        <v>2000</v>
      </c>
      <c r="D2" s="53">
        <v>2001</v>
      </c>
      <c r="E2" s="53">
        <v>2002</v>
      </c>
      <c r="F2" s="53">
        <v>2003</v>
      </c>
      <c r="G2" s="53">
        <v>2004</v>
      </c>
      <c r="H2" s="53">
        <v>2005</v>
      </c>
      <c r="I2" s="53">
        <v>2006</v>
      </c>
      <c r="J2" s="53">
        <v>2007</v>
      </c>
      <c r="K2" s="53">
        <v>2008</v>
      </c>
      <c r="L2" s="53">
        <v>2009</v>
      </c>
      <c r="M2" s="53">
        <v>2010</v>
      </c>
      <c r="N2" s="53">
        <v>2011</v>
      </c>
      <c r="O2" s="53">
        <v>2012</v>
      </c>
      <c r="P2" s="53">
        <v>2013</v>
      </c>
      <c r="Q2" s="53">
        <v>2014</v>
      </c>
      <c r="R2" s="53">
        <v>2015</v>
      </c>
      <c r="S2" s="53">
        <v>2016</v>
      </c>
      <c r="T2" s="53">
        <v>2017</v>
      </c>
      <c r="U2" s="53">
        <v>2018</v>
      </c>
      <c r="V2" s="53">
        <v>2019</v>
      </c>
      <c r="W2" s="53">
        <v>2020</v>
      </c>
      <c r="X2" s="53">
        <v>2021</v>
      </c>
      <c r="Y2" s="53">
        <v>2022</v>
      </c>
      <c r="Z2" s="53">
        <v>2023</v>
      </c>
      <c r="AA2" s="53">
        <v>2024</v>
      </c>
      <c r="AB2" s="53">
        <v>2025</v>
      </c>
      <c r="AC2" s="53">
        <v>2026</v>
      </c>
    </row>
    <row r="3" spans="1:29" ht="19.95" customHeight="1" x14ac:dyDescent="0.3">
      <c r="A3" s="38" t="s">
        <v>1</v>
      </c>
      <c r="B3" s="7" t="s">
        <v>18</v>
      </c>
      <c r="L3" s="8">
        <v>54809</v>
      </c>
      <c r="M3" s="8">
        <v>64664</v>
      </c>
      <c r="N3" s="8">
        <v>71433</v>
      </c>
      <c r="O3" s="8">
        <v>69867</v>
      </c>
      <c r="P3" s="9">
        <v>72685.25</v>
      </c>
      <c r="Q3" s="8">
        <v>78065</v>
      </c>
      <c r="R3" s="8">
        <v>83349.25</v>
      </c>
      <c r="S3" s="8">
        <v>76359.75</v>
      </c>
      <c r="T3" s="8">
        <f>Data!B8</f>
        <v>89766.5</v>
      </c>
      <c r="U3" s="8">
        <f>Data!$B20</f>
        <v>76293.5</v>
      </c>
      <c r="V3" s="8">
        <f>Data!$B32</f>
        <v>77948.25</v>
      </c>
      <c r="W3" s="8">
        <f>Data!$B44</f>
        <v>79328</v>
      </c>
      <c r="X3" s="8">
        <f>Data!$B56</f>
        <v>84688</v>
      </c>
      <c r="Y3" s="8">
        <f>Data!$B68</f>
        <v>69589.25</v>
      </c>
      <c r="Z3" s="8">
        <f>Data!$B80</f>
        <v>96430.5</v>
      </c>
      <c r="AA3" s="8">
        <f>Data!$B92</f>
        <v>94376</v>
      </c>
      <c r="AB3" s="8">
        <f>Data!$B104</f>
        <v>83949.75</v>
      </c>
      <c r="AC3" s="8">
        <f>Data!$B116</f>
        <v>82230.5</v>
      </c>
    </row>
    <row r="4" spans="1:29" ht="19.95" customHeight="1" x14ac:dyDescent="0.3">
      <c r="A4" s="38"/>
      <c r="B4" s="7" t="s">
        <v>19</v>
      </c>
      <c r="L4" s="8">
        <v>55634</v>
      </c>
      <c r="M4" s="8">
        <v>51330</v>
      </c>
      <c r="N4" s="8">
        <v>64939</v>
      </c>
      <c r="O4" s="8">
        <v>62271</v>
      </c>
      <c r="P4" s="8">
        <v>62405</v>
      </c>
      <c r="Q4" s="8">
        <v>69836</v>
      </c>
      <c r="R4" s="8">
        <v>79732.75</v>
      </c>
      <c r="S4" s="10">
        <v>84185.5</v>
      </c>
      <c r="T4" s="8">
        <f>Data!C8</f>
        <v>101301.5</v>
      </c>
      <c r="U4" s="8">
        <f>Data!$C20</f>
        <v>104149.75</v>
      </c>
      <c r="V4" s="8">
        <f>Data!$C32</f>
        <v>109756.5</v>
      </c>
      <c r="W4" s="8">
        <f>Data!$C44</f>
        <v>108884</v>
      </c>
      <c r="X4" s="8">
        <f>Data!$C56</f>
        <v>130776.75</v>
      </c>
      <c r="Y4" s="8">
        <f>Data!$C68</f>
        <v>127596.75</v>
      </c>
      <c r="Z4" s="8">
        <f>Data!$C80</f>
        <v>134589</v>
      </c>
      <c r="AA4" s="8">
        <f>Data!$C92</f>
        <v>129203.5</v>
      </c>
      <c r="AB4" s="8">
        <f>Data!$C104</f>
        <v>121769.5</v>
      </c>
      <c r="AC4" s="8">
        <f>Data!$C116</f>
        <v>128251.5</v>
      </c>
    </row>
    <row r="5" spans="1:29" ht="19.95" customHeight="1" x14ac:dyDescent="0.3">
      <c r="A5" s="38"/>
      <c r="B5" s="7" t="s">
        <v>25</v>
      </c>
      <c r="L5" s="8">
        <v>21532</v>
      </c>
      <c r="M5" s="8">
        <v>10705</v>
      </c>
      <c r="N5" s="10">
        <v>11648</v>
      </c>
      <c r="O5" s="8">
        <v>13559</v>
      </c>
      <c r="P5" s="8">
        <v>12171.75</v>
      </c>
      <c r="Q5" s="8">
        <v>12731.75</v>
      </c>
      <c r="R5" s="8">
        <v>23108.25</v>
      </c>
      <c r="S5" s="10">
        <v>26786</v>
      </c>
      <c r="T5" s="8">
        <f>Data!E8</f>
        <v>31465.5</v>
      </c>
      <c r="U5" s="8">
        <f>Data!$E20</f>
        <v>37882.5</v>
      </c>
      <c r="V5" s="8">
        <f>Data!$E32</f>
        <v>50537.75</v>
      </c>
      <c r="W5" s="8">
        <f>Data!$E44</f>
        <v>36655.5</v>
      </c>
      <c r="X5" s="8">
        <f>Data!$E56</f>
        <v>54730</v>
      </c>
      <c r="Y5" s="8">
        <f>Data!$E68</f>
        <v>61714.75</v>
      </c>
      <c r="Z5" s="8">
        <f>Data!$E80</f>
        <v>54223</v>
      </c>
      <c r="AA5" s="8">
        <f>Data!$E92</f>
        <v>50524</v>
      </c>
      <c r="AB5" s="8">
        <f>Data!$E104</f>
        <v>56731.5</v>
      </c>
      <c r="AC5" s="8">
        <f>Data!$E116</f>
        <v>49235.25</v>
      </c>
    </row>
    <row r="6" spans="1:29" ht="19.95" customHeight="1" x14ac:dyDescent="0.3">
      <c r="A6" s="38"/>
      <c r="B6" s="7" t="s">
        <v>26</v>
      </c>
      <c r="L6" s="8">
        <v>6019</v>
      </c>
      <c r="M6" s="8">
        <v>17398</v>
      </c>
      <c r="N6" s="10">
        <v>11245</v>
      </c>
      <c r="O6" s="8">
        <v>8602.75</v>
      </c>
      <c r="P6" s="9">
        <v>11504.25</v>
      </c>
      <c r="Q6" s="11">
        <v>6638.75</v>
      </c>
      <c r="R6" s="11">
        <v>5805.75</v>
      </c>
      <c r="S6" s="11">
        <v>5513</v>
      </c>
      <c r="T6" s="8">
        <f>Data!F8</f>
        <v>5982.5</v>
      </c>
      <c r="U6" s="8">
        <f>Data!$F20</f>
        <v>2208</v>
      </c>
      <c r="V6" s="8">
        <f>Data!$F32</f>
        <v>1868</v>
      </c>
      <c r="W6" s="8">
        <f>Data!$F44</f>
        <v>2366</v>
      </c>
      <c r="X6" s="8">
        <f>Data!$F56</f>
        <v>774</v>
      </c>
      <c r="Y6" s="8">
        <f>Data!$F68</f>
        <v>3119</v>
      </c>
      <c r="Z6" s="8">
        <f>Data!$F80</f>
        <v>3137</v>
      </c>
      <c r="AA6" s="8">
        <f>Data!$F92</f>
        <v>2589</v>
      </c>
      <c r="AB6" s="8">
        <f>Data!$F104</f>
        <v>6166</v>
      </c>
      <c r="AC6" s="8">
        <f>Data!$F116</f>
        <v>1765</v>
      </c>
    </row>
    <row r="7" spans="1:29" ht="19.95" customHeight="1" x14ac:dyDescent="0.3">
      <c r="A7" s="38"/>
      <c r="B7" s="7" t="s">
        <v>15</v>
      </c>
      <c r="C7" s="85">
        <v>106912</v>
      </c>
      <c r="D7" s="85">
        <v>108083</v>
      </c>
      <c r="E7" s="85">
        <v>94512</v>
      </c>
      <c r="F7" s="85">
        <v>128246</v>
      </c>
      <c r="G7" s="85">
        <v>128549</v>
      </c>
      <c r="H7" s="85">
        <v>152198</v>
      </c>
      <c r="I7" s="85">
        <v>169078</v>
      </c>
      <c r="J7" s="85">
        <v>164427</v>
      </c>
      <c r="K7" s="85">
        <v>170755</v>
      </c>
      <c r="L7" s="11">
        <f t="shared" ref="L7" si="0">SUM(L3:L6)</f>
        <v>137994</v>
      </c>
      <c r="M7" s="11">
        <f>SUM(M3:M6)</f>
        <v>144097</v>
      </c>
      <c r="N7" s="11">
        <f>SUM(N3:N6)</f>
        <v>159265</v>
      </c>
      <c r="O7" s="11">
        <f>SUM(O3:O6)</f>
        <v>154299.75</v>
      </c>
      <c r="P7" s="8">
        <f>SUM(P3:P6)</f>
        <v>158766.25</v>
      </c>
      <c r="Q7" s="11">
        <f>SUM(Q3:Q6)</f>
        <v>167271.5</v>
      </c>
      <c r="R7" s="11">
        <f t="shared" ref="R7" si="1">SUM(R3:R6)</f>
        <v>191996</v>
      </c>
      <c r="S7" s="11">
        <f>SUM(S3:S6)</f>
        <v>192844.25</v>
      </c>
      <c r="T7" s="11">
        <f>Data!H8</f>
        <v>228516</v>
      </c>
      <c r="U7" s="11">
        <f>Data!$H20</f>
        <v>220533.75</v>
      </c>
      <c r="V7" s="11">
        <f>Data!$H32</f>
        <v>240110.5</v>
      </c>
      <c r="W7" s="11">
        <f>Data!$H44</f>
        <v>227233.5</v>
      </c>
      <c r="X7" s="11">
        <f>Data!$H56</f>
        <v>270968.75</v>
      </c>
      <c r="Y7" s="11">
        <f>Data!$H68</f>
        <v>262019.75</v>
      </c>
      <c r="Z7" s="11">
        <f>Data!$H80</f>
        <v>288379.5</v>
      </c>
      <c r="AA7" s="11">
        <f>Data!$H92</f>
        <v>276692.5</v>
      </c>
      <c r="AB7" s="11">
        <f>Data!$H104</f>
        <v>268616.75</v>
      </c>
      <c r="AC7" s="11">
        <f>Data!$H116</f>
        <v>261482.25</v>
      </c>
    </row>
    <row r="8" spans="1:29" ht="19.95" customHeight="1" x14ac:dyDescent="0.25">
      <c r="A8" s="12"/>
      <c r="B8" s="13"/>
      <c r="C8" s="86"/>
      <c r="D8" s="86"/>
      <c r="E8" s="86"/>
      <c r="F8" s="86"/>
      <c r="G8" s="86"/>
      <c r="H8" s="86"/>
      <c r="I8" s="86"/>
      <c r="J8" s="86"/>
      <c r="K8" s="86"/>
      <c r="L8" s="12"/>
      <c r="M8" s="12"/>
      <c r="N8" s="12"/>
      <c r="O8" s="12"/>
      <c r="P8" s="14"/>
      <c r="Q8" s="5"/>
      <c r="R8" s="5"/>
      <c r="S8" s="15"/>
      <c r="T8" s="5"/>
      <c r="U8" s="5"/>
      <c r="V8" s="5"/>
      <c r="W8" s="5"/>
      <c r="X8" s="5"/>
      <c r="Y8" s="5"/>
      <c r="Z8" s="5"/>
      <c r="AA8" s="5"/>
      <c r="AB8" s="5"/>
      <c r="AC8" s="5"/>
    </row>
    <row r="9" spans="1:29" ht="19.95" customHeight="1" x14ac:dyDescent="0.3">
      <c r="A9" s="38" t="s">
        <v>2</v>
      </c>
      <c r="B9" s="7" t="s">
        <v>18</v>
      </c>
      <c r="C9" s="85"/>
      <c r="D9" s="85"/>
      <c r="E9" s="85"/>
      <c r="F9" s="85"/>
      <c r="G9" s="85"/>
      <c r="H9" s="85"/>
      <c r="I9" s="85"/>
      <c r="J9" s="85"/>
      <c r="K9" s="85"/>
      <c r="L9" s="16">
        <v>58763</v>
      </c>
      <c r="M9" s="16">
        <v>72858</v>
      </c>
      <c r="N9" s="16">
        <v>67183</v>
      </c>
      <c r="O9" s="16">
        <v>75707.75</v>
      </c>
      <c r="P9" s="9">
        <v>79139</v>
      </c>
      <c r="Q9" s="8">
        <v>81435.5</v>
      </c>
      <c r="R9" s="8">
        <v>76149.5</v>
      </c>
      <c r="S9" s="8">
        <v>82064.75</v>
      </c>
      <c r="T9" s="8">
        <f>Data!B9</f>
        <v>85826.5</v>
      </c>
      <c r="U9" s="8">
        <f>Data!$B21</f>
        <v>82103.75</v>
      </c>
      <c r="V9" s="8">
        <f>Data!$B33</f>
        <v>76641.75</v>
      </c>
      <c r="W9" s="8">
        <f>Data!$B45</f>
        <v>80834</v>
      </c>
      <c r="X9" s="8">
        <f>Data!$B57</f>
        <v>87466.25</v>
      </c>
      <c r="Y9" s="8">
        <f>Data!$B69</f>
        <v>88582</v>
      </c>
      <c r="Z9" s="8">
        <f>Data!$B81</f>
        <v>96399.25</v>
      </c>
      <c r="AA9" s="8">
        <f>Data!$B93</f>
        <v>99968.5</v>
      </c>
      <c r="AB9" s="8">
        <f>Data!$B105</f>
        <v>82660.25</v>
      </c>
      <c r="AC9" s="8">
        <f>Data!$B117</f>
        <v>83783.25</v>
      </c>
    </row>
    <row r="10" spans="1:29" ht="19.95" customHeight="1" x14ac:dyDescent="0.3">
      <c r="A10" s="38"/>
      <c r="B10" s="7" t="s">
        <v>19</v>
      </c>
      <c r="C10" s="85"/>
      <c r="D10" s="85"/>
      <c r="E10" s="85"/>
      <c r="F10" s="85"/>
      <c r="G10" s="85"/>
      <c r="H10" s="85"/>
      <c r="I10" s="85"/>
      <c r="J10" s="85"/>
      <c r="K10" s="85"/>
      <c r="L10" s="16">
        <v>55223</v>
      </c>
      <c r="M10" s="16">
        <v>60737</v>
      </c>
      <c r="N10" s="16">
        <v>61659</v>
      </c>
      <c r="O10" s="16">
        <v>62751.75</v>
      </c>
      <c r="P10" s="8">
        <v>68595</v>
      </c>
      <c r="Q10" s="8">
        <v>77646.5</v>
      </c>
      <c r="R10" s="8">
        <v>76846.25</v>
      </c>
      <c r="S10" s="10">
        <v>99882.75</v>
      </c>
      <c r="T10" s="8">
        <f>Data!C9</f>
        <v>96921.25</v>
      </c>
      <c r="U10" s="8">
        <f>Data!$C21</f>
        <v>100367.75</v>
      </c>
      <c r="V10" s="8">
        <f>Data!$C33</f>
        <v>105356.75</v>
      </c>
      <c r="W10" s="8">
        <f>Data!$C45</f>
        <v>97559</v>
      </c>
      <c r="X10" s="8">
        <f>Data!$C57</f>
        <v>110274.25</v>
      </c>
      <c r="Y10" s="8">
        <f>Data!$C69</f>
        <v>143475.5</v>
      </c>
      <c r="Z10" s="8">
        <f>Data!$C81</f>
        <v>108808.25</v>
      </c>
      <c r="AA10" s="8">
        <f>Data!$C93</f>
        <v>130965</v>
      </c>
      <c r="AB10" s="8">
        <f>Data!$C105</f>
        <v>112356.75</v>
      </c>
      <c r="AC10" s="8">
        <f>Data!$C117</f>
        <v>110822.5</v>
      </c>
    </row>
    <row r="11" spans="1:29" ht="19.95" customHeight="1" x14ac:dyDescent="0.3">
      <c r="A11" s="38"/>
      <c r="B11" s="7" t="s">
        <v>25</v>
      </c>
      <c r="C11" s="85"/>
      <c r="D11" s="85"/>
      <c r="E11" s="85"/>
      <c r="F11" s="85"/>
      <c r="G11" s="85"/>
      <c r="H11" s="85"/>
      <c r="I11" s="85"/>
      <c r="J11" s="85"/>
      <c r="K11" s="85"/>
      <c r="L11" s="16">
        <v>11786</v>
      </c>
      <c r="M11" s="16">
        <v>9442</v>
      </c>
      <c r="N11" s="16">
        <v>14368</v>
      </c>
      <c r="O11" s="16">
        <v>9976</v>
      </c>
      <c r="P11" s="8">
        <v>12404</v>
      </c>
      <c r="Q11" s="8">
        <v>13725.5</v>
      </c>
      <c r="R11" s="8">
        <v>17263.5</v>
      </c>
      <c r="S11" s="10">
        <v>35020.75</v>
      </c>
      <c r="T11" s="8">
        <f>Data!E9</f>
        <v>30437</v>
      </c>
      <c r="U11" s="8">
        <f>Data!$E21</f>
        <v>34156</v>
      </c>
      <c r="V11" s="8">
        <f>Data!$E33</f>
        <v>44037.75</v>
      </c>
      <c r="W11" s="8">
        <f>Data!$E45</f>
        <v>27917.5</v>
      </c>
      <c r="X11" s="8">
        <f>Data!$E57</f>
        <v>48493.5</v>
      </c>
      <c r="Y11" s="8">
        <f>Data!$E69</f>
        <v>58880.5</v>
      </c>
      <c r="Z11" s="8">
        <f>Data!$E81</f>
        <v>47129.25</v>
      </c>
      <c r="AA11" s="8">
        <f>Data!$E93</f>
        <v>46876.75</v>
      </c>
      <c r="AB11" s="8">
        <f>Data!$E105</f>
        <v>43524.25</v>
      </c>
      <c r="AC11" s="8">
        <f>Data!$E117</f>
        <v>36881</v>
      </c>
    </row>
    <row r="12" spans="1:29" ht="19.95" customHeight="1" x14ac:dyDescent="0.3">
      <c r="A12" s="38"/>
      <c r="B12" s="7" t="s">
        <v>26</v>
      </c>
      <c r="C12" s="85"/>
      <c r="D12" s="85"/>
      <c r="E12" s="85"/>
      <c r="F12" s="85"/>
      <c r="G12" s="85"/>
      <c r="H12" s="85"/>
      <c r="I12" s="85"/>
      <c r="J12" s="85"/>
      <c r="K12" s="85"/>
      <c r="L12" s="16">
        <v>7587</v>
      </c>
      <c r="M12" s="16">
        <v>12012</v>
      </c>
      <c r="N12" s="16">
        <v>10436</v>
      </c>
      <c r="O12" s="16">
        <v>8614</v>
      </c>
      <c r="P12" s="9">
        <v>9253</v>
      </c>
      <c r="Q12" s="11">
        <v>6716</v>
      </c>
      <c r="R12" s="11">
        <v>7845.5</v>
      </c>
      <c r="S12" s="11">
        <v>3758</v>
      </c>
      <c r="T12" s="11">
        <f>Data!F9</f>
        <v>7190.75</v>
      </c>
      <c r="U12" s="11">
        <f>Data!$F21</f>
        <v>2099</v>
      </c>
      <c r="V12" s="8">
        <f>Data!$F33</f>
        <v>2115</v>
      </c>
      <c r="W12" s="8">
        <f>Data!$F45</f>
        <v>1505.25</v>
      </c>
      <c r="X12" s="8">
        <f>Data!$F57</f>
        <v>2291.5</v>
      </c>
      <c r="Y12" s="8">
        <f>Data!$F69</f>
        <v>5263</v>
      </c>
      <c r="Z12" s="8">
        <f>Data!$F81</f>
        <v>4630</v>
      </c>
      <c r="AA12" s="8">
        <f>Data!$F93</f>
        <v>4091</v>
      </c>
      <c r="AB12" s="8">
        <f>Data!$F105</f>
        <v>6056</v>
      </c>
      <c r="AC12" s="8">
        <f>Data!$F117</f>
        <v>2424</v>
      </c>
    </row>
    <row r="13" spans="1:29" ht="19.95" customHeight="1" x14ac:dyDescent="0.3">
      <c r="A13" s="38"/>
      <c r="B13" s="7" t="s">
        <v>15</v>
      </c>
      <c r="C13" s="85">
        <v>97677</v>
      </c>
      <c r="D13" s="85">
        <v>106403</v>
      </c>
      <c r="E13" s="85">
        <v>101889</v>
      </c>
      <c r="F13" s="85">
        <v>108269</v>
      </c>
      <c r="G13" s="85">
        <v>133893</v>
      </c>
      <c r="H13" s="85">
        <v>145009</v>
      </c>
      <c r="I13" s="85">
        <v>162948</v>
      </c>
      <c r="J13" s="85">
        <v>159996</v>
      </c>
      <c r="K13" s="85">
        <v>172335</v>
      </c>
      <c r="L13" s="11">
        <f t="shared" ref="L13:S13" si="2">SUM(L9:L12)</f>
        <v>133359</v>
      </c>
      <c r="M13" s="11">
        <f t="shared" si="2"/>
        <v>155049</v>
      </c>
      <c r="N13" s="11">
        <f t="shared" si="2"/>
        <v>153646</v>
      </c>
      <c r="O13" s="11">
        <f t="shared" si="2"/>
        <v>157049.5</v>
      </c>
      <c r="P13" s="8">
        <f t="shared" si="2"/>
        <v>169391</v>
      </c>
      <c r="Q13" s="11">
        <f t="shared" si="2"/>
        <v>179523.5</v>
      </c>
      <c r="R13" s="11">
        <f t="shared" si="2"/>
        <v>178104.75</v>
      </c>
      <c r="S13" s="11">
        <f t="shared" si="2"/>
        <v>220726.25</v>
      </c>
      <c r="T13" s="11">
        <f>Data!H9</f>
        <v>220375.5</v>
      </c>
      <c r="U13" s="11">
        <f>Data!$H21</f>
        <v>218726.5</v>
      </c>
      <c r="V13" s="11">
        <f>Data!$H33</f>
        <v>228151.25</v>
      </c>
      <c r="W13" s="11">
        <f>Data!$H45</f>
        <v>207815.75</v>
      </c>
      <c r="X13" s="11">
        <f>Data!$H57</f>
        <v>248525.5</v>
      </c>
      <c r="Y13" s="11">
        <f>Data!$H69</f>
        <v>296201</v>
      </c>
      <c r="Z13" s="11">
        <f>Data!$H81</f>
        <v>256966.75</v>
      </c>
      <c r="AA13" s="11">
        <f>Data!$H93</f>
        <v>281901.25</v>
      </c>
      <c r="AB13" s="11">
        <f>Data!$H105</f>
        <v>244597.25</v>
      </c>
      <c r="AC13" s="11">
        <f>Data!$H117</f>
        <v>233910.75</v>
      </c>
    </row>
    <row r="14" spans="1:29" ht="19.95" customHeight="1" x14ac:dyDescent="0.25">
      <c r="A14" s="12"/>
      <c r="B14" s="13"/>
      <c r="C14" s="86"/>
      <c r="D14" s="86"/>
      <c r="E14" s="86"/>
      <c r="F14" s="86"/>
      <c r="G14" s="86"/>
      <c r="H14" s="86"/>
      <c r="I14" s="86"/>
      <c r="J14" s="86"/>
      <c r="K14" s="86"/>
      <c r="L14" s="12"/>
      <c r="M14" s="12"/>
      <c r="N14" s="12"/>
      <c r="O14" s="12"/>
      <c r="P14" s="14"/>
      <c r="Q14" s="5"/>
      <c r="R14" s="5"/>
      <c r="S14" s="15"/>
      <c r="T14" s="5"/>
      <c r="U14" s="5"/>
      <c r="V14" s="5"/>
      <c r="W14" s="5"/>
      <c r="X14" s="5"/>
      <c r="Y14" s="5"/>
      <c r="Z14" s="5"/>
      <c r="AA14" s="5"/>
      <c r="AB14" s="5"/>
      <c r="AC14" s="5"/>
    </row>
    <row r="15" spans="1:29" ht="19.95" customHeight="1" x14ac:dyDescent="0.3">
      <c r="A15" s="38" t="s">
        <v>3</v>
      </c>
      <c r="B15" s="7" t="s">
        <v>18</v>
      </c>
      <c r="C15" s="85"/>
      <c r="D15" s="85"/>
      <c r="E15" s="85"/>
      <c r="F15" s="85"/>
      <c r="G15" s="85"/>
      <c r="H15" s="85"/>
      <c r="I15" s="85"/>
      <c r="J15" s="85"/>
      <c r="K15" s="85"/>
      <c r="L15" s="17">
        <v>64383</v>
      </c>
      <c r="M15" s="17">
        <v>77834</v>
      </c>
      <c r="N15" s="17">
        <v>76702</v>
      </c>
      <c r="O15" s="17">
        <v>79521</v>
      </c>
      <c r="P15" s="9">
        <v>87648.75</v>
      </c>
      <c r="Q15" s="8">
        <v>93016.25</v>
      </c>
      <c r="R15" s="8">
        <v>96564.5</v>
      </c>
      <c r="S15" s="8">
        <v>89454.5</v>
      </c>
      <c r="T15" s="8">
        <f>Data!B10</f>
        <v>92384</v>
      </c>
      <c r="U15" s="8">
        <f>Data!$B22</f>
        <v>98648.25</v>
      </c>
      <c r="V15" s="8">
        <f>Data!$B34</f>
        <v>89282</v>
      </c>
      <c r="W15" s="8">
        <f>Data!$B46</f>
        <v>90761</v>
      </c>
      <c r="X15" s="8">
        <f>Data!$B58</f>
        <v>94845.75</v>
      </c>
      <c r="Y15" s="8">
        <f>Data!$B70</f>
        <v>95803</v>
      </c>
      <c r="Z15" s="8">
        <f>Data!$B82</f>
        <v>100472.5</v>
      </c>
      <c r="AA15" s="8">
        <f>Data!$B94</f>
        <v>101170.25</v>
      </c>
      <c r="AB15" s="8">
        <f>Data!$B106</f>
        <v>102448</v>
      </c>
      <c r="AC15" s="8">
        <f>Data!$B118</f>
        <v>108159</v>
      </c>
    </row>
    <row r="16" spans="1:29" ht="19.95" customHeight="1" x14ac:dyDescent="0.3">
      <c r="A16" s="38"/>
      <c r="B16" s="7" t="s">
        <v>19</v>
      </c>
      <c r="C16" s="85"/>
      <c r="D16" s="85"/>
      <c r="E16" s="85"/>
      <c r="F16" s="85"/>
      <c r="G16" s="85"/>
      <c r="H16" s="85"/>
      <c r="I16" s="85"/>
      <c r="J16" s="85"/>
      <c r="K16" s="85"/>
      <c r="L16" s="17">
        <v>53377</v>
      </c>
      <c r="M16" s="17">
        <v>63306</v>
      </c>
      <c r="N16" s="17">
        <v>60139.5</v>
      </c>
      <c r="O16" s="17">
        <v>68116.5</v>
      </c>
      <c r="P16" s="9">
        <v>70953.75</v>
      </c>
      <c r="Q16" s="8">
        <v>80519.5</v>
      </c>
      <c r="R16" s="8">
        <v>105719</v>
      </c>
      <c r="S16" s="10">
        <v>91059</v>
      </c>
      <c r="T16" s="8">
        <f>Data!C10</f>
        <v>99664.75</v>
      </c>
      <c r="U16" s="8">
        <f>Data!$C22</f>
        <v>113122.5</v>
      </c>
      <c r="V16" s="8">
        <f>Data!$C34</f>
        <v>107039.5</v>
      </c>
      <c r="W16" s="8">
        <f>Data!$C46</f>
        <v>99129</v>
      </c>
      <c r="X16" s="8">
        <f>Data!$C58</f>
        <v>130066.25</v>
      </c>
      <c r="Y16" s="8">
        <f>Data!$C70</f>
        <v>148932</v>
      </c>
      <c r="Z16" s="8">
        <f>Data!$C82</f>
        <v>105315</v>
      </c>
      <c r="AA16" s="8">
        <f>Data!$C94</f>
        <v>134944</v>
      </c>
      <c r="AB16" s="8">
        <f>Data!$C106</f>
        <v>138648</v>
      </c>
      <c r="AC16" s="8">
        <f>Data!$C118</f>
        <v>152484</v>
      </c>
    </row>
    <row r="17" spans="1:29" ht="19.95" customHeight="1" x14ac:dyDescent="0.3">
      <c r="A17" s="38"/>
      <c r="B17" s="7" t="s">
        <v>25</v>
      </c>
      <c r="C17" s="85"/>
      <c r="D17" s="85"/>
      <c r="E17" s="85"/>
      <c r="F17" s="85"/>
      <c r="G17" s="85"/>
      <c r="H17" s="85"/>
      <c r="I17" s="85"/>
      <c r="J17" s="85"/>
      <c r="K17" s="85"/>
      <c r="L17" s="17">
        <v>9678</v>
      </c>
      <c r="M17" s="17">
        <v>9582</v>
      </c>
      <c r="N17" s="17">
        <v>13509</v>
      </c>
      <c r="O17" s="17">
        <v>10840</v>
      </c>
      <c r="P17" s="9">
        <v>11722</v>
      </c>
      <c r="Q17" s="8">
        <v>14422.5</v>
      </c>
      <c r="R17" s="8">
        <v>17134.25</v>
      </c>
      <c r="S17" s="10">
        <v>28672.5</v>
      </c>
      <c r="T17" s="8">
        <f>Data!E10</f>
        <v>32487.75</v>
      </c>
      <c r="U17" s="8">
        <f>Data!$E22</f>
        <v>38151.5</v>
      </c>
      <c r="V17" s="8">
        <f>Data!$E34</f>
        <v>41711.75</v>
      </c>
      <c r="W17" s="8">
        <f>Data!$E46</f>
        <v>26347.25</v>
      </c>
      <c r="X17" s="8">
        <f>Data!$E58</f>
        <v>51092</v>
      </c>
      <c r="Y17" s="8">
        <f>Data!$E70</f>
        <v>66771</v>
      </c>
      <c r="Z17" s="8">
        <f>Data!$E82</f>
        <v>38912</v>
      </c>
      <c r="AA17" s="8">
        <f>Data!$E94</f>
        <v>51382.75</v>
      </c>
      <c r="AB17" s="8">
        <f>Data!$E106</f>
        <v>54751.5</v>
      </c>
      <c r="AC17" s="8">
        <f>Data!$E118</f>
        <v>41692.25</v>
      </c>
    </row>
    <row r="18" spans="1:29" ht="19.95" customHeight="1" x14ac:dyDescent="0.3">
      <c r="A18" s="38"/>
      <c r="B18" s="7" t="s">
        <v>26</v>
      </c>
      <c r="C18" s="85"/>
      <c r="D18" s="85"/>
      <c r="E18" s="85"/>
      <c r="F18" s="85"/>
      <c r="G18" s="85"/>
      <c r="H18" s="85"/>
      <c r="I18" s="85"/>
      <c r="J18" s="85"/>
      <c r="K18" s="85"/>
      <c r="L18" s="17">
        <v>9298</v>
      </c>
      <c r="M18" s="17">
        <v>16540</v>
      </c>
      <c r="N18" s="17">
        <v>9403.5</v>
      </c>
      <c r="O18" s="17">
        <v>8241</v>
      </c>
      <c r="P18" s="9">
        <v>9193.25</v>
      </c>
      <c r="Q18" s="11">
        <v>9875.25</v>
      </c>
      <c r="R18" s="11">
        <v>9992.25</v>
      </c>
      <c r="S18" s="11">
        <v>4000</v>
      </c>
      <c r="T18" s="11">
        <f>Data!F10</f>
        <v>7611.75</v>
      </c>
      <c r="U18" s="11">
        <f>Data!$F22</f>
        <v>2308</v>
      </c>
      <c r="V18" s="8">
        <f>Data!$F34</f>
        <v>2002</v>
      </c>
      <c r="W18" s="8">
        <f>Data!$F46</f>
        <v>3078</v>
      </c>
      <c r="X18" s="8">
        <f>Data!$F58</f>
        <v>3510</v>
      </c>
      <c r="Y18" s="8">
        <f>Data!$F70</f>
        <v>3192</v>
      </c>
      <c r="Z18" s="8">
        <f>Data!$F82</f>
        <v>4115</v>
      </c>
      <c r="AA18" s="8">
        <f>Data!$F94</f>
        <v>4203</v>
      </c>
      <c r="AB18" s="8">
        <f>Data!$F106</f>
        <v>4893.25</v>
      </c>
      <c r="AC18" s="8">
        <f>Data!$F118</f>
        <v>1891.5</v>
      </c>
    </row>
    <row r="19" spans="1:29" ht="19.95" customHeight="1" x14ac:dyDescent="0.3">
      <c r="A19" s="38"/>
      <c r="B19" s="7" t="s">
        <v>15</v>
      </c>
      <c r="C19" s="85">
        <v>118504</v>
      </c>
      <c r="D19" s="85">
        <v>120858</v>
      </c>
      <c r="E19" s="85">
        <v>116448</v>
      </c>
      <c r="F19" s="85">
        <v>139749</v>
      </c>
      <c r="G19" s="85">
        <v>152205</v>
      </c>
      <c r="H19" s="85">
        <v>162172</v>
      </c>
      <c r="I19" s="85">
        <v>172121</v>
      </c>
      <c r="J19" s="85">
        <v>186342</v>
      </c>
      <c r="K19" s="85">
        <v>169456</v>
      </c>
      <c r="L19" s="11">
        <f t="shared" ref="L19" si="3">SUM(L15:L18)</f>
        <v>136736</v>
      </c>
      <c r="M19" s="11">
        <f>SUM(M15:M18)</f>
        <v>167262</v>
      </c>
      <c r="N19" s="11">
        <f>SUM(N15:N18)</f>
        <v>159754</v>
      </c>
      <c r="O19" s="11">
        <f>SUM(O15:O18)</f>
        <v>166718.5</v>
      </c>
      <c r="P19" s="8">
        <f>SUM(P15:P18)</f>
        <v>179517.75</v>
      </c>
      <c r="Q19" s="11">
        <f>SUM(Q15:Q18)</f>
        <v>197833.5</v>
      </c>
      <c r="R19" s="11">
        <f t="shared" ref="R19" si="4">SUM(R15:R18)</f>
        <v>229410</v>
      </c>
      <c r="S19" s="11">
        <f>SUM(S15:S18)</f>
        <v>213186</v>
      </c>
      <c r="T19" s="11">
        <f>Data!H10</f>
        <v>232148.25</v>
      </c>
      <c r="U19" s="11">
        <f>Data!$H22</f>
        <v>252230.25</v>
      </c>
      <c r="V19" s="11">
        <f>Data!$H34</f>
        <v>240035.25</v>
      </c>
      <c r="W19" s="11">
        <f>Data!$H46</f>
        <v>219315.25</v>
      </c>
      <c r="X19" s="11">
        <f>Data!$H58</f>
        <v>279514</v>
      </c>
      <c r="Y19" s="11">
        <f>Data!$H70</f>
        <v>314698</v>
      </c>
      <c r="Z19" s="11">
        <f>Data!$H82</f>
        <v>248814.5</v>
      </c>
      <c r="AA19" s="11">
        <f>Data!$H94</f>
        <v>291700</v>
      </c>
      <c r="AB19" s="11">
        <f>Data!$H106</f>
        <v>300740.75</v>
      </c>
      <c r="AC19" s="11">
        <f>Data!$H118</f>
        <v>304226.75</v>
      </c>
    </row>
    <row r="20" spans="1:29" ht="19.95" customHeight="1" x14ac:dyDescent="0.25">
      <c r="A20" s="12"/>
      <c r="B20" s="13"/>
      <c r="C20" s="86"/>
      <c r="D20" s="86"/>
      <c r="E20" s="86"/>
      <c r="F20" s="86"/>
      <c r="G20" s="86"/>
      <c r="H20" s="86"/>
      <c r="I20" s="86"/>
      <c r="J20" s="86"/>
      <c r="K20" s="86"/>
      <c r="L20" s="12"/>
      <c r="M20" s="12"/>
      <c r="N20" s="12"/>
      <c r="O20" s="12"/>
      <c r="P20" s="14"/>
      <c r="Q20" s="5"/>
      <c r="R20" s="5"/>
      <c r="S20" s="1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spans="1:29" ht="19.95" customHeight="1" x14ac:dyDescent="0.3">
      <c r="A21" s="38" t="s">
        <v>4</v>
      </c>
      <c r="B21" s="7" t="s">
        <v>18</v>
      </c>
      <c r="C21" s="85"/>
      <c r="D21" s="85"/>
      <c r="E21" s="85"/>
      <c r="F21" s="85"/>
      <c r="G21" s="85"/>
      <c r="H21" s="85"/>
      <c r="I21" s="85"/>
      <c r="J21" s="85"/>
      <c r="K21" s="85"/>
      <c r="L21" s="17">
        <v>65024</v>
      </c>
      <c r="M21" s="17">
        <v>69329</v>
      </c>
      <c r="N21" s="17">
        <v>73538</v>
      </c>
      <c r="O21" s="17">
        <v>75192.5</v>
      </c>
      <c r="P21" s="9">
        <v>83128.25</v>
      </c>
      <c r="Q21" s="8">
        <v>91701.25</v>
      </c>
      <c r="R21" s="8">
        <v>92568.25</v>
      </c>
      <c r="S21" s="8">
        <v>82322.5</v>
      </c>
      <c r="T21" s="8">
        <f>Data!B11</f>
        <v>85623</v>
      </c>
      <c r="U21" s="8">
        <f>Data!$B23</f>
        <v>86251.25</v>
      </c>
      <c r="V21" s="8">
        <f>Data!$B35</f>
        <v>85378</v>
      </c>
      <c r="W21" s="8">
        <f>Data!$B47</f>
        <v>71158.25</v>
      </c>
      <c r="X21" s="8">
        <f>Data!$B59</f>
        <v>95618.25</v>
      </c>
      <c r="Y21" s="8">
        <f>Data!$B71</f>
        <v>99588.75</v>
      </c>
      <c r="Z21" s="8">
        <f>Data!$B83</f>
        <v>91470.75</v>
      </c>
      <c r="AA21" s="8">
        <f>Data!$B95</f>
        <v>104072.5</v>
      </c>
      <c r="AB21" s="8">
        <f>Data!$B107</f>
        <v>94395.5</v>
      </c>
      <c r="AC21" s="8">
        <f>Data!$B119</f>
        <v>94324.25</v>
      </c>
    </row>
    <row r="22" spans="1:29" ht="19.95" customHeight="1" x14ac:dyDescent="0.3">
      <c r="A22" s="38"/>
      <c r="B22" s="7" t="s">
        <v>19</v>
      </c>
      <c r="C22" s="85"/>
      <c r="D22" s="85"/>
      <c r="E22" s="85"/>
      <c r="F22" s="85"/>
      <c r="G22" s="85"/>
      <c r="H22" s="85"/>
      <c r="I22" s="85"/>
      <c r="J22" s="85"/>
      <c r="K22" s="85"/>
      <c r="L22" s="17">
        <v>54487</v>
      </c>
      <c r="M22" s="17">
        <v>56636</v>
      </c>
      <c r="N22" s="17">
        <v>64573.25</v>
      </c>
      <c r="O22" s="17">
        <v>68954</v>
      </c>
      <c r="P22" s="9">
        <v>74000.5</v>
      </c>
      <c r="Q22" s="8">
        <v>87112.5</v>
      </c>
      <c r="R22" s="8">
        <v>87124</v>
      </c>
      <c r="S22" s="10">
        <v>92429</v>
      </c>
      <c r="T22" s="8">
        <f>Data!C11</f>
        <v>101113.75</v>
      </c>
      <c r="U22" s="8">
        <f>Data!$C23</f>
        <v>97606.75</v>
      </c>
      <c r="V22" s="8">
        <f>Data!$C35</f>
        <v>119265.75</v>
      </c>
      <c r="W22" s="8">
        <f>Data!$C47</f>
        <v>100310.25</v>
      </c>
      <c r="X22" s="8">
        <f>Data!$C59</f>
        <v>137954</v>
      </c>
      <c r="Y22" s="8">
        <f>Data!$C71</f>
        <v>142639.25</v>
      </c>
      <c r="Z22" s="8">
        <f>Data!$C83</f>
        <v>118964</v>
      </c>
      <c r="AA22" s="8">
        <f>Data!$C95</f>
        <v>146779.25</v>
      </c>
      <c r="AB22" s="8">
        <f>Data!$C107</f>
        <v>135596</v>
      </c>
      <c r="AC22" s="8">
        <f>Data!$C119</f>
        <v>123257.25</v>
      </c>
    </row>
    <row r="23" spans="1:29" ht="19.95" customHeight="1" x14ac:dyDescent="0.3">
      <c r="A23" s="38"/>
      <c r="B23" s="7" t="s">
        <v>25</v>
      </c>
      <c r="C23" s="85"/>
      <c r="D23" s="85"/>
      <c r="E23" s="85"/>
      <c r="F23" s="85"/>
      <c r="G23" s="85"/>
      <c r="H23" s="85"/>
      <c r="I23" s="85"/>
      <c r="J23" s="85"/>
      <c r="K23" s="85"/>
      <c r="L23" s="17">
        <v>9799</v>
      </c>
      <c r="M23" s="17">
        <v>10398</v>
      </c>
      <c r="N23" s="17">
        <v>12182</v>
      </c>
      <c r="O23" s="17">
        <v>15513</v>
      </c>
      <c r="P23" s="9">
        <v>13132.75</v>
      </c>
      <c r="Q23" s="8">
        <v>16490</v>
      </c>
      <c r="R23" s="8">
        <v>23099.5</v>
      </c>
      <c r="S23" s="10">
        <v>35977.75</v>
      </c>
      <c r="T23" s="8">
        <f>Data!E11</f>
        <v>34927.25</v>
      </c>
      <c r="U23" s="8">
        <f>Data!$E23</f>
        <v>33311</v>
      </c>
      <c r="V23" s="8">
        <f>Data!$E35</f>
        <v>38579.5</v>
      </c>
      <c r="W23" s="8">
        <f>Data!$E47</f>
        <v>32604.5</v>
      </c>
      <c r="X23" s="8">
        <f>Data!$E59</f>
        <v>50909</v>
      </c>
      <c r="Y23" s="8">
        <f>Data!$E71</f>
        <v>78724</v>
      </c>
      <c r="Z23" s="8">
        <f>Data!$E83</f>
        <v>41249.5</v>
      </c>
      <c r="AA23" s="8">
        <f>Data!$E95</f>
        <v>61355.25</v>
      </c>
      <c r="AB23" s="8">
        <f>Data!$E107</f>
        <v>61405.75</v>
      </c>
      <c r="AC23" s="8">
        <f>Data!$E119</f>
        <v>42916.25</v>
      </c>
    </row>
    <row r="24" spans="1:29" ht="19.95" customHeight="1" x14ac:dyDescent="0.3">
      <c r="A24" s="38"/>
      <c r="B24" s="7" t="s">
        <v>26</v>
      </c>
      <c r="C24" s="85"/>
      <c r="D24" s="85"/>
      <c r="E24" s="85"/>
      <c r="F24" s="85"/>
      <c r="G24" s="85"/>
      <c r="H24" s="85"/>
      <c r="I24" s="85"/>
      <c r="J24" s="85"/>
      <c r="K24" s="85"/>
      <c r="L24" s="17">
        <v>14764</v>
      </c>
      <c r="M24" s="17">
        <v>10756</v>
      </c>
      <c r="N24" s="17">
        <v>10961</v>
      </c>
      <c r="O24" s="17">
        <v>9984</v>
      </c>
      <c r="P24" s="9">
        <v>9108</v>
      </c>
      <c r="Q24" s="11">
        <v>6086.5</v>
      </c>
      <c r="R24" s="11">
        <v>7385.25</v>
      </c>
      <c r="S24" s="11">
        <v>4524.5</v>
      </c>
      <c r="T24" s="11">
        <f>Data!F11</f>
        <v>3532.25</v>
      </c>
      <c r="U24" s="11">
        <f>Data!$F23</f>
        <v>2112</v>
      </c>
      <c r="V24" s="8">
        <f>Data!$F35</f>
        <v>2710</v>
      </c>
      <c r="W24" s="8">
        <f>Data!$F47</f>
        <v>3171.25</v>
      </c>
      <c r="X24" s="8">
        <f>Data!$F59</f>
        <v>1924</v>
      </c>
      <c r="Y24" s="8">
        <f>Data!$F71</f>
        <v>2292</v>
      </c>
      <c r="Z24" s="8">
        <f>Data!$F83</f>
        <v>4730</v>
      </c>
      <c r="AA24" s="8">
        <f>Data!$F95</f>
        <v>5383</v>
      </c>
      <c r="AB24" s="8">
        <f>Data!$F107</f>
        <v>3006</v>
      </c>
      <c r="AC24" s="8">
        <f>Data!$F119</f>
        <v>2022</v>
      </c>
    </row>
    <row r="25" spans="1:29" ht="19.95" customHeight="1" x14ac:dyDescent="0.3">
      <c r="A25" s="38"/>
      <c r="B25" s="7" t="s">
        <v>15</v>
      </c>
      <c r="C25" s="85">
        <v>112279</v>
      </c>
      <c r="D25" s="85">
        <v>108063</v>
      </c>
      <c r="E25" s="85">
        <v>115057</v>
      </c>
      <c r="F25" s="85">
        <v>143670</v>
      </c>
      <c r="G25" s="85">
        <v>139616</v>
      </c>
      <c r="H25" s="85">
        <v>163805</v>
      </c>
      <c r="I25" s="85">
        <v>165431</v>
      </c>
      <c r="J25" s="85">
        <v>170105</v>
      </c>
      <c r="K25" s="85">
        <v>185016</v>
      </c>
      <c r="L25" s="11">
        <f t="shared" ref="L25" si="5">SUM(L21:L24)</f>
        <v>144074</v>
      </c>
      <c r="M25" s="11">
        <f>SUM(M21:M24)</f>
        <v>147119</v>
      </c>
      <c r="N25" s="11">
        <f>SUM(N21:N24)</f>
        <v>161254.25</v>
      </c>
      <c r="O25" s="11">
        <f>SUM(O21:O24)</f>
        <v>169643.5</v>
      </c>
      <c r="P25" s="8">
        <f>SUM(P21:P24)</f>
        <v>179369.5</v>
      </c>
      <c r="Q25" s="11">
        <f>SUM(Q21:Q24)</f>
        <v>201390.25</v>
      </c>
      <c r="R25" s="11">
        <f t="shared" ref="R25" si="6">SUM(R21:R24)</f>
        <v>210177</v>
      </c>
      <c r="S25" s="11">
        <f>SUM(S21:S24)</f>
        <v>215253.75</v>
      </c>
      <c r="T25" s="11">
        <f>Data!H11</f>
        <v>225196.25</v>
      </c>
      <c r="U25" s="11">
        <f>Data!$H23</f>
        <v>219281</v>
      </c>
      <c r="V25" s="11">
        <f>Data!$H35</f>
        <v>245933.25</v>
      </c>
      <c r="W25" s="11">
        <f>Data!$H47</f>
        <v>207244.25</v>
      </c>
      <c r="X25" s="11">
        <f>Data!$H59</f>
        <v>286405.25</v>
      </c>
      <c r="Y25" s="11">
        <f>Data!$H71</f>
        <v>323244</v>
      </c>
      <c r="Z25" s="11">
        <f>Data!$H83</f>
        <v>256414.25</v>
      </c>
      <c r="AA25" s="11">
        <f>Data!$H95</f>
        <v>317590</v>
      </c>
      <c r="AB25" s="11">
        <f>Data!$H107</f>
        <v>294403.25</v>
      </c>
      <c r="AC25" s="11">
        <f>Data!$H119</f>
        <v>262519.75</v>
      </c>
    </row>
    <row r="26" spans="1:29" ht="19.95" customHeight="1" x14ac:dyDescent="0.25">
      <c r="A26" s="12"/>
      <c r="B26" s="13"/>
      <c r="C26" s="86"/>
      <c r="D26" s="86"/>
      <c r="E26" s="86"/>
      <c r="F26" s="86"/>
      <c r="G26" s="86"/>
      <c r="H26" s="86"/>
      <c r="I26" s="86"/>
      <c r="J26" s="86"/>
      <c r="K26" s="86"/>
      <c r="L26" s="12"/>
      <c r="M26" s="12"/>
      <c r="N26" s="12"/>
      <c r="O26" s="12"/>
      <c r="P26" s="14"/>
      <c r="Q26" s="5"/>
      <c r="R26" s="5"/>
      <c r="S26" s="1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29" ht="19.95" customHeight="1" x14ac:dyDescent="0.3">
      <c r="A27" s="38" t="s">
        <v>5</v>
      </c>
      <c r="B27" s="7" t="s">
        <v>18</v>
      </c>
      <c r="C27" s="85"/>
      <c r="D27" s="85"/>
      <c r="E27" s="85"/>
      <c r="F27" s="85"/>
      <c r="G27" s="85"/>
      <c r="H27" s="85"/>
      <c r="I27" s="85"/>
      <c r="J27" s="85"/>
      <c r="K27" s="85"/>
      <c r="L27" s="17">
        <v>64106</v>
      </c>
      <c r="M27" s="17">
        <v>72525</v>
      </c>
      <c r="N27" s="17">
        <v>71395</v>
      </c>
      <c r="O27" s="17">
        <v>83205.75</v>
      </c>
      <c r="P27" s="9">
        <v>84840.75</v>
      </c>
      <c r="Q27" s="8">
        <v>91686.25</v>
      </c>
      <c r="R27" s="8">
        <v>91801.5</v>
      </c>
      <c r="S27" s="8">
        <v>80729</v>
      </c>
      <c r="T27" s="8">
        <f>Data!B12</f>
        <v>85824</v>
      </c>
      <c r="U27" s="8">
        <f>Data!$B24</f>
        <v>85157.25</v>
      </c>
      <c r="V27" s="8">
        <f>Data!$B36</f>
        <v>88064.5</v>
      </c>
      <c r="W27" s="8">
        <f>Data!$B48</f>
        <v>72160</v>
      </c>
      <c r="X27" s="8">
        <f>Data!$B60</f>
        <v>99717.25</v>
      </c>
      <c r="Y27" s="8">
        <f>Data!$B72</f>
        <v>97704.75</v>
      </c>
      <c r="Z27" s="8">
        <f>Data!$B84</f>
        <v>88044</v>
      </c>
      <c r="AA27" s="8">
        <f>Data!$B96</f>
        <v>98686.75</v>
      </c>
      <c r="AB27" s="8">
        <f>Data!$B108</f>
        <v>93405.5</v>
      </c>
      <c r="AC27" s="8">
        <f>Data!$B120</f>
        <v>95983.25</v>
      </c>
    </row>
    <row r="28" spans="1:29" ht="19.95" customHeight="1" x14ac:dyDescent="0.3">
      <c r="A28" s="38"/>
      <c r="B28" s="7" t="s">
        <v>19</v>
      </c>
      <c r="C28" s="85"/>
      <c r="D28" s="85"/>
      <c r="E28" s="85"/>
      <c r="F28" s="85"/>
      <c r="G28" s="85"/>
      <c r="H28" s="85"/>
      <c r="I28" s="85"/>
      <c r="J28" s="85"/>
      <c r="K28" s="85"/>
      <c r="L28" s="17">
        <v>54293</v>
      </c>
      <c r="M28" s="17">
        <v>65445</v>
      </c>
      <c r="N28" s="17">
        <v>62843</v>
      </c>
      <c r="O28" s="17">
        <v>72083.75</v>
      </c>
      <c r="P28" s="9">
        <v>77914.5</v>
      </c>
      <c r="Q28" s="8">
        <v>84854.5</v>
      </c>
      <c r="R28" s="8">
        <v>94614.75</v>
      </c>
      <c r="S28" s="10">
        <v>92438.5</v>
      </c>
      <c r="T28" s="8">
        <f>Data!C12</f>
        <v>100593.5</v>
      </c>
      <c r="U28" s="8">
        <f>Data!$C24</f>
        <v>108592.25</v>
      </c>
      <c r="V28" s="8">
        <f>Data!$C36</f>
        <v>119591.75</v>
      </c>
      <c r="W28" s="8">
        <f>Data!$C48</f>
        <v>87669.25</v>
      </c>
      <c r="X28" s="8">
        <f>Data!$C60</f>
        <v>144916.25</v>
      </c>
      <c r="Y28" s="8">
        <f>Data!$C72</f>
        <v>168023.25</v>
      </c>
      <c r="Z28" s="8">
        <f>Data!$C84</f>
        <v>129203</v>
      </c>
      <c r="AA28" s="8">
        <f>Data!$C96</f>
        <v>153701.25</v>
      </c>
      <c r="AB28" s="8">
        <f>Data!$C108</f>
        <v>134723.5</v>
      </c>
      <c r="AC28" s="8">
        <f>Data!$C120</f>
        <v>147935.75</v>
      </c>
    </row>
    <row r="29" spans="1:29" ht="19.95" customHeight="1" x14ac:dyDescent="0.3">
      <c r="A29" s="38"/>
      <c r="B29" s="7" t="s">
        <v>25</v>
      </c>
      <c r="C29" s="85"/>
      <c r="D29" s="85"/>
      <c r="E29" s="85"/>
      <c r="F29" s="85"/>
      <c r="G29" s="85"/>
      <c r="H29" s="85"/>
      <c r="I29" s="85"/>
      <c r="J29" s="85"/>
      <c r="K29" s="85"/>
      <c r="L29" s="17">
        <v>9867</v>
      </c>
      <c r="M29" s="17">
        <v>14605</v>
      </c>
      <c r="N29" s="17">
        <v>12886</v>
      </c>
      <c r="O29" s="17">
        <v>14763.25</v>
      </c>
      <c r="P29" s="9">
        <v>18376.5</v>
      </c>
      <c r="Q29" s="8">
        <v>20495</v>
      </c>
      <c r="R29" s="8">
        <v>35742.25</v>
      </c>
      <c r="S29" s="10">
        <v>39818.5</v>
      </c>
      <c r="T29" s="8">
        <f>Data!E12</f>
        <v>56015.75</v>
      </c>
      <c r="U29" s="8">
        <f>Data!$E24</f>
        <v>40552</v>
      </c>
      <c r="V29" s="8">
        <f>Data!$E36</f>
        <v>51173.25</v>
      </c>
      <c r="W29" s="8">
        <f>Data!$E48</f>
        <v>39940</v>
      </c>
      <c r="X29" s="8">
        <f>Data!$E60</f>
        <v>67970</v>
      </c>
      <c r="Y29" s="8">
        <f>Data!$E72</f>
        <v>71083</v>
      </c>
      <c r="Z29" s="8">
        <f>Data!$E84</f>
        <v>45367.5</v>
      </c>
      <c r="AA29" s="8">
        <f>Data!$E96</f>
        <v>71787.5</v>
      </c>
      <c r="AB29" s="8">
        <f>Data!$E108</f>
        <v>57751.25</v>
      </c>
      <c r="AC29" s="8">
        <f>Data!$E120</f>
        <v>48209.25</v>
      </c>
    </row>
    <row r="30" spans="1:29" ht="19.95" customHeight="1" x14ac:dyDescent="0.3">
      <c r="A30" s="38"/>
      <c r="B30" s="7" t="s">
        <v>26</v>
      </c>
      <c r="C30" s="85"/>
      <c r="D30" s="85"/>
      <c r="E30" s="85"/>
      <c r="F30" s="85"/>
      <c r="G30" s="85"/>
      <c r="H30" s="85"/>
      <c r="I30" s="85"/>
      <c r="J30" s="85"/>
      <c r="K30" s="85"/>
      <c r="L30" s="17">
        <v>13171</v>
      </c>
      <c r="M30" s="17">
        <v>8961</v>
      </c>
      <c r="N30" s="17">
        <v>11415</v>
      </c>
      <c r="O30" s="17">
        <v>8531</v>
      </c>
      <c r="P30" s="9">
        <v>10235.75</v>
      </c>
      <c r="Q30" s="11">
        <v>7196.5</v>
      </c>
      <c r="R30" s="11">
        <v>8352.25</v>
      </c>
      <c r="S30" s="11">
        <v>6412.25</v>
      </c>
      <c r="T30" s="11">
        <f>Data!F12</f>
        <v>4438</v>
      </c>
      <c r="U30" s="11">
        <f>Data!$F24</f>
        <v>2589</v>
      </c>
      <c r="V30" s="8">
        <f>Data!$F36</f>
        <v>2064</v>
      </c>
      <c r="W30" s="8">
        <f>Data!$F48</f>
        <v>2068</v>
      </c>
      <c r="X30" s="8">
        <f>Data!$F60</f>
        <v>2338</v>
      </c>
      <c r="Y30" s="8">
        <f>Data!$F72</f>
        <v>4800</v>
      </c>
      <c r="Z30" s="8">
        <f>Data!$F84</f>
        <v>3260</v>
      </c>
      <c r="AA30" s="8">
        <f>Data!$F96</f>
        <v>4506.25</v>
      </c>
      <c r="AB30" s="8">
        <f>Data!$F108</f>
        <v>2311</v>
      </c>
      <c r="AC30" s="8">
        <f>Data!$F120</f>
        <v>2176</v>
      </c>
    </row>
    <row r="31" spans="1:29" ht="19.95" customHeight="1" x14ac:dyDescent="0.3">
      <c r="A31" s="38"/>
      <c r="B31" s="7" t="s">
        <v>15</v>
      </c>
      <c r="C31" s="85">
        <v>109296</v>
      </c>
      <c r="D31" s="85">
        <v>111712</v>
      </c>
      <c r="E31" s="85">
        <v>118223</v>
      </c>
      <c r="F31" s="85">
        <v>130617</v>
      </c>
      <c r="G31" s="85">
        <v>152928</v>
      </c>
      <c r="H31" s="85">
        <v>167148</v>
      </c>
      <c r="I31" s="85">
        <v>173313</v>
      </c>
      <c r="J31" s="85">
        <v>172631</v>
      </c>
      <c r="K31" s="85">
        <v>175503</v>
      </c>
      <c r="L31" s="11">
        <f t="shared" ref="L31" si="7">SUM(L27:L30)</f>
        <v>141437</v>
      </c>
      <c r="M31" s="11">
        <f>SUM(M27:M30)</f>
        <v>161536</v>
      </c>
      <c r="N31" s="11">
        <f>SUM(N27:N30)</f>
        <v>158539</v>
      </c>
      <c r="O31" s="11">
        <f>SUM(O27:O30)</f>
        <v>178583.75</v>
      </c>
      <c r="P31" s="8">
        <f>SUM(P27:P30)</f>
        <v>191367.5</v>
      </c>
      <c r="Q31" s="11">
        <f>SUM(Q27:Q30)</f>
        <v>204232.25</v>
      </c>
      <c r="R31" s="11">
        <f t="shared" ref="R31" si="8">SUM(R27:R30)</f>
        <v>230510.75</v>
      </c>
      <c r="S31" s="11">
        <f>SUM(S27:S30)</f>
        <v>219398.25</v>
      </c>
      <c r="T31" s="11">
        <f>Data!H12</f>
        <v>246871.25</v>
      </c>
      <c r="U31" s="11">
        <f>Data!$H24</f>
        <v>236890.5</v>
      </c>
      <c r="V31" s="11">
        <f>Data!$H36</f>
        <v>260893.5</v>
      </c>
      <c r="W31" s="11">
        <f>Data!$H48</f>
        <v>201837.25</v>
      </c>
      <c r="X31" s="11">
        <f>Data!$H60</f>
        <v>314941.5</v>
      </c>
      <c r="Y31" s="11">
        <f>Data!$H72</f>
        <v>341611</v>
      </c>
      <c r="Z31" s="11">
        <f>Data!$H84</f>
        <v>265874.5</v>
      </c>
      <c r="AA31" s="11">
        <f>Data!$H96</f>
        <v>328681.75</v>
      </c>
      <c r="AB31" s="11">
        <f>Data!$H108</f>
        <v>288191.25</v>
      </c>
      <c r="AC31" s="11">
        <f>Data!$H120</f>
        <v>294304.25</v>
      </c>
    </row>
    <row r="32" spans="1:29" ht="19.95" customHeight="1" x14ac:dyDescent="0.25">
      <c r="A32" s="12"/>
      <c r="B32" s="13"/>
      <c r="C32" s="86"/>
      <c r="D32" s="86"/>
      <c r="E32" s="86"/>
      <c r="F32" s="86"/>
      <c r="G32" s="86"/>
      <c r="H32" s="86"/>
      <c r="I32" s="86"/>
      <c r="J32" s="86"/>
      <c r="K32" s="86"/>
      <c r="L32" s="12"/>
      <c r="M32" s="12"/>
      <c r="N32" s="12"/>
      <c r="O32" s="12"/>
      <c r="P32" s="14"/>
      <c r="Q32" s="5"/>
      <c r="R32" s="5"/>
      <c r="S32" s="15"/>
      <c r="T32" s="5"/>
      <c r="U32" s="5"/>
      <c r="V32" s="5"/>
      <c r="W32" s="5"/>
      <c r="X32" s="5"/>
      <c r="Y32" s="5"/>
      <c r="Z32" s="5"/>
      <c r="AA32" s="5"/>
      <c r="AB32" s="5"/>
      <c r="AC32" s="5"/>
    </row>
    <row r="33" spans="1:29" ht="19.95" customHeight="1" x14ac:dyDescent="0.3">
      <c r="A33" s="38" t="s">
        <v>6</v>
      </c>
      <c r="B33" s="7" t="s">
        <v>18</v>
      </c>
      <c r="C33" s="85"/>
      <c r="D33" s="85"/>
      <c r="E33" s="85"/>
      <c r="F33" s="85"/>
      <c r="G33" s="85"/>
      <c r="H33" s="85"/>
      <c r="I33" s="85"/>
      <c r="J33" s="85"/>
      <c r="K33" s="85"/>
      <c r="L33" s="17">
        <v>65992</v>
      </c>
      <c r="M33" s="17">
        <v>68316</v>
      </c>
      <c r="N33" s="17">
        <v>69525.5</v>
      </c>
      <c r="O33" s="17">
        <v>75581</v>
      </c>
      <c r="P33" s="9">
        <v>76399</v>
      </c>
      <c r="Q33" s="8">
        <v>81780.5</v>
      </c>
      <c r="R33" s="8">
        <v>81363</v>
      </c>
      <c r="S33" s="8">
        <v>81810</v>
      </c>
      <c r="T33" s="8">
        <f>Data!B13</f>
        <v>81533.75</v>
      </c>
      <c r="U33" s="8">
        <f>Data!$B25</f>
        <v>80595.5</v>
      </c>
      <c r="V33" s="8">
        <f>Data!$B37</f>
        <v>76535.25</v>
      </c>
      <c r="W33" s="8">
        <f>Data!$B49</f>
        <v>71591</v>
      </c>
      <c r="X33" s="8">
        <f>Data!$B61</f>
        <v>78853</v>
      </c>
      <c r="Y33" s="8">
        <f>Data!$B73</f>
        <v>86097.75</v>
      </c>
      <c r="Z33" s="8">
        <f>Data!$B85</f>
        <v>82413.75</v>
      </c>
      <c r="AA33" s="8">
        <f>Data!$B97</f>
        <v>95261.75</v>
      </c>
      <c r="AB33" s="8">
        <f>Data!$B109</f>
        <v>83618.5</v>
      </c>
      <c r="AC33" s="8">
        <f>Data!$B121</f>
        <v>91052.5</v>
      </c>
    </row>
    <row r="34" spans="1:29" ht="19.95" customHeight="1" x14ac:dyDescent="0.3">
      <c r="A34" s="38"/>
      <c r="B34" s="7" t="s">
        <v>19</v>
      </c>
      <c r="C34" s="85"/>
      <c r="D34" s="85"/>
      <c r="E34" s="85"/>
      <c r="F34" s="85"/>
      <c r="G34" s="85"/>
      <c r="H34" s="85"/>
      <c r="I34" s="85"/>
      <c r="J34" s="85"/>
      <c r="K34" s="85"/>
      <c r="L34" s="17">
        <v>54490</v>
      </c>
      <c r="M34" s="17">
        <v>67022</v>
      </c>
      <c r="N34" s="17">
        <v>60048.5</v>
      </c>
      <c r="O34" s="17">
        <v>71130</v>
      </c>
      <c r="P34" s="9">
        <v>72839.25</v>
      </c>
      <c r="Q34" s="8">
        <v>77135</v>
      </c>
      <c r="R34" s="8">
        <v>87172.5</v>
      </c>
      <c r="S34" s="10">
        <v>93630</v>
      </c>
      <c r="T34" s="8">
        <f>Data!C13</f>
        <v>103006</v>
      </c>
      <c r="U34" s="8">
        <f>Data!$C25</f>
        <v>105955</v>
      </c>
      <c r="V34" s="8">
        <f>Data!$C37</f>
        <v>112663.75</v>
      </c>
      <c r="W34" s="8">
        <f>Data!$C49</f>
        <v>95502.25</v>
      </c>
      <c r="X34" s="8">
        <f>Data!$C61</f>
        <v>138737.25</v>
      </c>
      <c r="Y34" s="8">
        <f>Data!$C73</f>
        <v>151380</v>
      </c>
      <c r="Z34" s="8">
        <f>Data!$C85</f>
        <v>124338.25</v>
      </c>
      <c r="AA34" s="8">
        <f>Data!$C97</f>
        <v>124991.25</v>
      </c>
      <c r="AB34" s="8">
        <f>Data!$C109</f>
        <v>112307.75</v>
      </c>
      <c r="AC34" s="8">
        <f>Data!$C121</f>
        <v>134858.75</v>
      </c>
    </row>
    <row r="35" spans="1:29" ht="19.95" customHeight="1" x14ac:dyDescent="0.3">
      <c r="A35" s="38"/>
      <c r="B35" s="7" t="s">
        <v>25</v>
      </c>
      <c r="C35" s="85"/>
      <c r="D35" s="85"/>
      <c r="E35" s="85"/>
      <c r="F35" s="85"/>
      <c r="G35" s="85"/>
      <c r="H35" s="85"/>
      <c r="I35" s="85"/>
      <c r="J35" s="85"/>
      <c r="K35" s="85"/>
      <c r="L35" s="17">
        <v>9871</v>
      </c>
      <c r="M35" s="17">
        <v>16800</v>
      </c>
      <c r="N35" s="17">
        <v>13284.5</v>
      </c>
      <c r="O35" s="17">
        <v>14054</v>
      </c>
      <c r="P35" s="9">
        <v>16621</v>
      </c>
      <c r="Q35" s="8">
        <v>23123.5</v>
      </c>
      <c r="R35" s="8">
        <v>38626.5</v>
      </c>
      <c r="S35" s="10">
        <v>35633</v>
      </c>
      <c r="T35" s="8">
        <f>Data!E13</f>
        <v>44037</v>
      </c>
      <c r="U35" s="8">
        <f>Data!$E25</f>
        <v>35615</v>
      </c>
      <c r="V35" s="8">
        <f>Data!$E37</f>
        <v>48622.25</v>
      </c>
      <c r="W35" s="8">
        <f>Data!$E49</f>
        <v>41840.75</v>
      </c>
      <c r="X35" s="8">
        <f>Data!$E61</f>
        <v>61368.75</v>
      </c>
      <c r="Y35" s="8">
        <f>Data!$E73</f>
        <v>73625.75</v>
      </c>
      <c r="Z35" s="8">
        <f>Data!$E85</f>
        <v>53234.5</v>
      </c>
      <c r="AA35" s="8">
        <f>Data!$E97</f>
        <v>68769.75</v>
      </c>
      <c r="AB35" s="8">
        <f>Data!$E109</f>
        <v>46190.75</v>
      </c>
      <c r="AC35" s="8">
        <f>Data!$E121</f>
        <v>52975.25</v>
      </c>
    </row>
    <row r="36" spans="1:29" ht="19.95" customHeight="1" x14ac:dyDescent="0.3">
      <c r="A36" s="38"/>
      <c r="B36" s="7" t="s">
        <v>26</v>
      </c>
      <c r="C36" s="85"/>
      <c r="D36" s="85"/>
      <c r="E36" s="85"/>
      <c r="F36" s="85"/>
      <c r="G36" s="85"/>
      <c r="H36" s="85"/>
      <c r="I36" s="85"/>
      <c r="J36" s="85"/>
      <c r="K36" s="85"/>
      <c r="L36" s="17">
        <v>8099</v>
      </c>
      <c r="M36" s="17">
        <v>8563</v>
      </c>
      <c r="N36" s="17">
        <v>8590.5</v>
      </c>
      <c r="O36" s="17">
        <v>7665</v>
      </c>
      <c r="P36" s="9">
        <v>10005</v>
      </c>
      <c r="Q36" s="11">
        <v>4364.25</v>
      </c>
      <c r="R36" s="11">
        <v>6355.25</v>
      </c>
      <c r="S36" s="18">
        <v>5600</v>
      </c>
      <c r="T36" s="11">
        <f>Data!F13</f>
        <v>3098</v>
      </c>
      <c r="U36" s="11">
        <f>Data!$F25</f>
        <v>1674</v>
      </c>
      <c r="V36" s="8">
        <f>Data!$F37</f>
        <v>1507.75</v>
      </c>
      <c r="W36" s="8">
        <f>Data!$F49</f>
        <v>1735.25</v>
      </c>
      <c r="X36" s="8">
        <f>Data!$F61</f>
        <v>2387</v>
      </c>
      <c r="Y36" s="8">
        <f>Data!$F73</f>
        <v>5146</v>
      </c>
      <c r="Z36" s="8">
        <f>Data!$F85</f>
        <v>4011</v>
      </c>
      <c r="AA36" s="8">
        <f>Data!$F97</f>
        <v>6951.75</v>
      </c>
      <c r="AB36" s="8">
        <f>Data!$F109</f>
        <v>2319</v>
      </c>
      <c r="AC36" s="8">
        <f>Data!$F121</f>
        <v>1258</v>
      </c>
    </row>
    <row r="37" spans="1:29" ht="19.95" customHeight="1" x14ac:dyDescent="0.3">
      <c r="A37" s="38"/>
      <c r="B37" s="7" t="s">
        <v>15</v>
      </c>
      <c r="C37" s="85">
        <v>107016</v>
      </c>
      <c r="D37" s="85">
        <v>106207</v>
      </c>
      <c r="E37" s="85">
        <v>112862</v>
      </c>
      <c r="F37" s="85">
        <v>138424</v>
      </c>
      <c r="G37" s="85">
        <v>149007</v>
      </c>
      <c r="H37" s="85">
        <v>156959</v>
      </c>
      <c r="I37" s="85">
        <v>167510</v>
      </c>
      <c r="J37" s="85">
        <v>166479</v>
      </c>
      <c r="K37" s="85">
        <v>162910</v>
      </c>
      <c r="L37" s="11">
        <f t="shared" ref="L37" si="9">SUM(L33:L36)</f>
        <v>138452</v>
      </c>
      <c r="M37" s="11">
        <f>SUM(M33:M36)</f>
        <v>160701</v>
      </c>
      <c r="N37" s="11">
        <f>SUM(N33:N36)</f>
        <v>151449</v>
      </c>
      <c r="O37" s="11">
        <f>SUM(O33:O36)</f>
        <v>168430</v>
      </c>
      <c r="P37" s="8">
        <f>SUM(P33:P36)</f>
        <v>175864.25</v>
      </c>
      <c r="Q37" s="11">
        <f>SUM(Q33:Q36)</f>
        <v>186403.25</v>
      </c>
      <c r="R37" s="11">
        <f t="shared" ref="R37" si="10">SUM(R33:R36)</f>
        <v>213517.25</v>
      </c>
      <c r="S37" s="11">
        <v>216672</v>
      </c>
      <c r="T37" s="11">
        <f>Data!H13</f>
        <v>231674.75</v>
      </c>
      <c r="U37" s="11">
        <f>Data!$H25</f>
        <v>223839.5</v>
      </c>
      <c r="V37" s="11">
        <f>Data!$H37</f>
        <v>239329</v>
      </c>
      <c r="W37" s="11">
        <f>Data!$H49</f>
        <v>210669.25</v>
      </c>
      <c r="X37" s="11">
        <f>Data!$H61</f>
        <v>281346</v>
      </c>
      <c r="Y37" s="11">
        <f>Data!$H73</f>
        <v>316249.5</v>
      </c>
      <c r="Z37" s="11">
        <f>Data!$H85</f>
        <v>263997.5</v>
      </c>
      <c r="AA37" s="11">
        <f>Data!$H97</f>
        <v>295974.5</v>
      </c>
      <c r="AB37" s="11">
        <f>Data!$H109</f>
        <v>244436</v>
      </c>
      <c r="AC37" s="11">
        <f>Data!$H121</f>
        <v>280144.5</v>
      </c>
    </row>
    <row r="38" spans="1:29" ht="19.95" customHeight="1" x14ac:dyDescent="0.25">
      <c r="A38" s="12"/>
      <c r="B38" s="13"/>
      <c r="C38" s="86"/>
      <c r="D38" s="86"/>
      <c r="E38" s="86"/>
      <c r="F38" s="86"/>
      <c r="G38" s="86"/>
      <c r="H38" s="86"/>
      <c r="I38" s="86"/>
      <c r="J38" s="86"/>
      <c r="K38" s="86"/>
      <c r="L38" s="12"/>
      <c r="M38" s="12"/>
      <c r="N38" s="12"/>
      <c r="O38" s="12"/>
      <c r="P38" s="14"/>
      <c r="Q38" s="5"/>
      <c r="R38" s="5"/>
      <c r="S38" s="15"/>
      <c r="T38" s="5"/>
      <c r="U38" s="5"/>
      <c r="V38" s="5"/>
      <c r="W38" s="5"/>
      <c r="X38" s="5"/>
      <c r="Y38" s="5"/>
      <c r="Z38" s="5"/>
      <c r="AA38" s="5"/>
      <c r="AB38" s="5"/>
      <c r="AC38" s="5"/>
    </row>
    <row r="39" spans="1:29" ht="19.95" customHeight="1" x14ac:dyDescent="0.3">
      <c r="A39" s="38" t="s">
        <v>7</v>
      </c>
      <c r="B39" s="7" t="s">
        <v>18</v>
      </c>
      <c r="C39" s="85"/>
      <c r="D39" s="85"/>
      <c r="E39" s="85"/>
      <c r="F39" s="85"/>
      <c r="G39" s="85"/>
      <c r="H39" s="85"/>
      <c r="I39" s="85"/>
      <c r="J39" s="85"/>
      <c r="K39" s="85"/>
      <c r="L39" s="17">
        <v>65423</v>
      </c>
      <c r="M39" s="17">
        <v>61111</v>
      </c>
      <c r="N39" s="17">
        <v>71247</v>
      </c>
      <c r="O39" s="17">
        <v>73709</v>
      </c>
      <c r="P39" s="9">
        <v>88398.75</v>
      </c>
      <c r="Q39" s="8">
        <v>82534.25</v>
      </c>
      <c r="R39" s="8">
        <v>83437.75</v>
      </c>
      <c r="S39" s="8">
        <f>Data!B2</f>
        <v>77174</v>
      </c>
      <c r="T39" s="8">
        <f>Data!B14</f>
        <v>75702.75</v>
      </c>
      <c r="U39" s="8">
        <f>Data!$B26</f>
        <v>82853</v>
      </c>
      <c r="V39" s="8">
        <f>Data!$B38</f>
        <v>80954.75</v>
      </c>
      <c r="W39" s="8">
        <f>Data!$B50</f>
        <v>68593.75</v>
      </c>
      <c r="X39" s="8">
        <f>Data!$B62</f>
        <v>81067.5</v>
      </c>
      <c r="Y39" s="8">
        <f>Data!$B74</f>
        <v>85169.5</v>
      </c>
      <c r="Z39" s="8">
        <f>Data!$B86</f>
        <v>88941.5</v>
      </c>
      <c r="AA39" s="8">
        <f>Data!$B98</f>
        <v>92564</v>
      </c>
      <c r="AB39" s="8">
        <f>Data!$B110</f>
        <v>81131.5</v>
      </c>
      <c r="AC39" s="8">
        <f>Data!$B122</f>
        <v>84358</v>
      </c>
    </row>
    <row r="40" spans="1:29" ht="19.95" customHeight="1" x14ac:dyDescent="0.3">
      <c r="A40" s="38"/>
      <c r="B40" s="7" t="s">
        <v>19</v>
      </c>
      <c r="C40" s="85"/>
      <c r="D40" s="85"/>
      <c r="E40" s="85"/>
      <c r="F40" s="85"/>
      <c r="G40" s="85"/>
      <c r="H40" s="85"/>
      <c r="I40" s="85"/>
      <c r="J40" s="85"/>
      <c r="K40" s="85"/>
      <c r="L40" s="17">
        <v>58313</v>
      </c>
      <c r="M40" s="17">
        <v>65771</v>
      </c>
      <c r="N40" s="17">
        <v>68534</v>
      </c>
      <c r="O40" s="17">
        <v>78709</v>
      </c>
      <c r="P40" s="9">
        <v>89410.5</v>
      </c>
      <c r="Q40" s="8">
        <v>95080.25</v>
      </c>
      <c r="R40" s="8">
        <v>96918.5</v>
      </c>
      <c r="S40" s="10">
        <f>Data!C2</f>
        <v>100105.5</v>
      </c>
      <c r="T40" s="8">
        <f>Data!C14</f>
        <v>109215.25</v>
      </c>
      <c r="U40" s="8">
        <f>Data!$C26</f>
        <v>120132</v>
      </c>
      <c r="V40" s="8">
        <f>Data!$C38</f>
        <v>125259.5</v>
      </c>
      <c r="W40" s="8">
        <f>Data!$C50</f>
        <v>105691.75</v>
      </c>
      <c r="X40" s="8">
        <f>Data!$C62</f>
        <v>142962.75</v>
      </c>
      <c r="Y40" s="8">
        <f>Data!$C74</f>
        <v>149828.75</v>
      </c>
      <c r="Z40" s="8">
        <f>Data!$C86</f>
        <v>141574.75</v>
      </c>
      <c r="AA40" s="8">
        <f>Data!$C98</f>
        <v>146925.75</v>
      </c>
      <c r="AB40" s="8">
        <f>Data!$C110</f>
        <v>128652.25</v>
      </c>
      <c r="AC40" s="8">
        <f>Data!$C122</f>
        <v>137628</v>
      </c>
    </row>
    <row r="41" spans="1:29" ht="19.95" customHeight="1" x14ac:dyDescent="0.3">
      <c r="A41" s="38"/>
      <c r="B41" s="7" t="s">
        <v>25</v>
      </c>
      <c r="C41" s="85"/>
      <c r="D41" s="85"/>
      <c r="E41" s="85"/>
      <c r="F41" s="85"/>
      <c r="G41" s="85"/>
      <c r="H41" s="85"/>
      <c r="I41" s="85"/>
      <c r="J41" s="85"/>
      <c r="K41" s="85"/>
      <c r="L41" s="17">
        <v>9360</v>
      </c>
      <c r="M41" s="17">
        <v>20056</v>
      </c>
      <c r="N41" s="17">
        <v>15686</v>
      </c>
      <c r="O41" s="17">
        <v>20690</v>
      </c>
      <c r="P41" s="9">
        <v>17964.5</v>
      </c>
      <c r="Q41" s="8">
        <v>23502</v>
      </c>
      <c r="R41" s="8">
        <v>39246.5</v>
      </c>
      <c r="S41" s="10">
        <f>Data!E2</f>
        <v>37541</v>
      </c>
      <c r="T41" s="8">
        <f>Data!E14</f>
        <v>46854.75</v>
      </c>
      <c r="U41" s="8">
        <f>Data!$E26</f>
        <v>48182</v>
      </c>
      <c r="V41" s="8">
        <f>Data!$E38</f>
        <v>56696</v>
      </c>
      <c r="W41" s="8">
        <f>Data!$E50</f>
        <v>45383.5</v>
      </c>
      <c r="X41" s="8">
        <f>Data!$E62</f>
        <v>66842</v>
      </c>
      <c r="Y41" s="8">
        <f>Data!$E74</f>
        <v>78364.5</v>
      </c>
      <c r="Z41" s="8">
        <f>Data!$E86</f>
        <v>64531</v>
      </c>
      <c r="AA41" s="8">
        <f>Data!$E98</f>
        <v>63294.5</v>
      </c>
      <c r="AB41" s="8">
        <f>Data!$E110</f>
        <v>47611.5</v>
      </c>
      <c r="AC41" s="8">
        <f>Data!$E122</f>
        <v>49818.25</v>
      </c>
    </row>
    <row r="42" spans="1:29" ht="19.95" customHeight="1" x14ac:dyDescent="0.3">
      <c r="A42" s="38"/>
      <c r="B42" s="7" t="s">
        <v>26</v>
      </c>
      <c r="C42" s="85"/>
      <c r="D42" s="85"/>
      <c r="E42" s="85"/>
      <c r="F42" s="85"/>
      <c r="G42" s="85"/>
      <c r="H42" s="85"/>
      <c r="I42" s="85"/>
      <c r="J42" s="85"/>
      <c r="K42" s="85"/>
      <c r="L42" s="17">
        <v>9074</v>
      </c>
      <c r="M42" s="17">
        <v>7007</v>
      </c>
      <c r="N42" s="17">
        <v>11609</v>
      </c>
      <c r="O42" s="17">
        <v>7276</v>
      </c>
      <c r="P42" s="9">
        <v>9363.5</v>
      </c>
      <c r="Q42" s="11">
        <v>6654.5</v>
      </c>
      <c r="R42" s="11">
        <v>6385.5</v>
      </c>
      <c r="S42" s="11">
        <f>Data!F2</f>
        <v>3089.25</v>
      </c>
      <c r="T42" s="11">
        <f>Data!F14</f>
        <v>2457.25</v>
      </c>
      <c r="U42" s="11">
        <f>Data!$F26</f>
        <v>1512</v>
      </c>
      <c r="V42" s="8">
        <f>Data!$F38</f>
        <v>2649</v>
      </c>
      <c r="W42" s="8">
        <f>Data!$F50</f>
        <v>1359</v>
      </c>
      <c r="X42" s="8">
        <f>Data!$F62</f>
        <v>2254</v>
      </c>
      <c r="Y42" s="8">
        <f>Data!$F74</f>
        <v>4327.75</v>
      </c>
      <c r="Z42" s="8">
        <f>Data!$F86</f>
        <v>3155</v>
      </c>
      <c r="AA42" s="8">
        <f>Data!$F98</f>
        <v>4827</v>
      </c>
      <c r="AB42" s="8">
        <f>Data!$F110</f>
        <v>1842</v>
      </c>
      <c r="AC42" s="8">
        <f>Data!$F122</f>
        <v>1202</v>
      </c>
    </row>
    <row r="43" spans="1:29" ht="19.95" customHeight="1" x14ac:dyDescent="0.3">
      <c r="A43" s="38"/>
      <c r="B43" s="7" t="s">
        <v>15</v>
      </c>
      <c r="C43" s="85">
        <v>121594</v>
      </c>
      <c r="D43" s="85">
        <v>108100</v>
      </c>
      <c r="E43" s="85">
        <v>125305</v>
      </c>
      <c r="F43" s="85">
        <v>141720</v>
      </c>
      <c r="G43" s="85">
        <v>151212</v>
      </c>
      <c r="H43" s="85">
        <v>164085</v>
      </c>
      <c r="I43" s="85">
        <v>158911</v>
      </c>
      <c r="J43" s="85">
        <v>173476</v>
      </c>
      <c r="K43" s="85">
        <v>172973</v>
      </c>
      <c r="L43" s="11">
        <f t="shared" ref="L43" si="11">SUM(L39:L42)</f>
        <v>142170</v>
      </c>
      <c r="M43" s="11">
        <f>SUM(M39:M42)</f>
        <v>153945</v>
      </c>
      <c r="N43" s="11">
        <f>SUM(N39:N42)</f>
        <v>167076</v>
      </c>
      <c r="O43" s="11">
        <f>SUM(O39:O42)</f>
        <v>180384</v>
      </c>
      <c r="P43" s="8">
        <f>SUM(P39:P42)</f>
        <v>205137.25</v>
      </c>
      <c r="Q43" s="11">
        <f>SUM(Q39:Q42)</f>
        <v>207771</v>
      </c>
      <c r="R43" s="11">
        <f t="shared" ref="R43" si="12">SUM(R39:R42)</f>
        <v>225988.25</v>
      </c>
      <c r="S43" s="11">
        <f>Data!H2</f>
        <v>217909.75</v>
      </c>
      <c r="T43" s="11">
        <f>Data!H14</f>
        <v>234230</v>
      </c>
      <c r="U43" s="11">
        <f>Data!$H26</f>
        <v>252679</v>
      </c>
      <c r="V43" s="11">
        <f>Data!$H38</f>
        <v>265559.25</v>
      </c>
      <c r="W43" s="11">
        <f>Data!$H50</f>
        <v>221028</v>
      </c>
      <c r="X43" s="11">
        <f>Data!$H62</f>
        <v>293126.25</v>
      </c>
      <c r="Y43" s="11">
        <f>Data!$H74</f>
        <v>317690.5</v>
      </c>
      <c r="Z43" s="11">
        <f>Data!$H86</f>
        <v>298202.25</v>
      </c>
      <c r="AA43" s="11">
        <f>Data!$H98</f>
        <v>307611.25</v>
      </c>
      <c r="AB43" s="11">
        <f>Data!$H110</f>
        <v>259237.25</v>
      </c>
      <c r="AC43" s="11">
        <f>Data!$H122</f>
        <v>273006.25</v>
      </c>
    </row>
    <row r="44" spans="1:29" ht="19.95" customHeight="1" x14ac:dyDescent="0.25">
      <c r="A44" s="12"/>
      <c r="B44" s="13"/>
      <c r="C44" s="86"/>
      <c r="D44" s="86"/>
      <c r="E44" s="86"/>
      <c r="F44" s="86"/>
      <c r="G44" s="86"/>
      <c r="H44" s="86"/>
      <c r="I44" s="86"/>
      <c r="J44" s="86"/>
      <c r="K44" s="86"/>
      <c r="L44" s="12"/>
      <c r="M44" s="12"/>
      <c r="N44" s="12"/>
      <c r="O44" s="12"/>
      <c r="P44" s="14"/>
      <c r="Q44" s="5"/>
      <c r="R44" s="5"/>
      <c r="S44" s="15"/>
      <c r="T44" s="5"/>
      <c r="U44" s="5"/>
      <c r="V44" s="5"/>
      <c r="W44" s="5"/>
      <c r="X44" s="5"/>
      <c r="Y44" s="5"/>
      <c r="Z44" s="5"/>
      <c r="AA44" s="5"/>
      <c r="AB44" s="5"/>
      <c r="AC44" s="5"/>
    </row>
    <row r="45" spans="1:29" ht="19.95" customHeight="1" x14ac:dyDescent="0.3">
      <c r="A45" s="38" t="s">
        <v>8</v>
      </c>
      <c r="B45" s="7" t="s">
        <v>18</v>
      </c>
      <c r="C45" s="85"/>
      <c r="D45" s="85"/>
      <c r="E45" s="85"/>
      <c r="F45" s="85"/>
      <c r="G45" s="85"/>
      <c r="H45" s="85"/>
      <c r="I45" s="85"/>
      <c r="J45" s="85"/>
      <c r="K45" s="85"/>
      <c r="L45" s="17">
        <v>68823</v>
      </c>
      <c r="M45" s="17">
        <v>68069</v>
      </c>
      <c r="N45" s="17">
        <v>66532</v>
      </c>
      <c r="O45" s="17">
        <v>78028.75</v>
      </c>
      <c r="P45" s="9">
        <v>83210</v>
      </c>
      <c r="Q45" s="8">
        <v>85852.25</v>
      </c>
      <c r="R45" s="8">
        <v>77388</v>
      </c>
      <c r="S45" s="8">
        <f>Data!B3</f>
        <v>84430.75</v>
      </c>
      <c r="T45" s="8">
        <f>Data!B15</f>
        <v>75430</v>
      </c>
      <c r="U45" s="8">
        <f>Data!$B27</f>
        <v>83512.25</v>
      </c>
      <c r="V45" s="8">
        <f>Data!$B39</f>
        <v>80654.75</v>
      </c>
      <c r="W45" s="8">
        <f>Data!$B51</f>
        <v>75325</v>
      </c>
      <c r="X45" s="8">
        <f>Data!$B63</f>
        <v>85256.25</v>
      </c>
      <c r="Y45" s="8">
        <f>Data!$B75</f>
        <v>95745</v>
      </c>
      <c r="Z45" s="8">
        <f>Data!$B87</f>
        <v>89958.5</v>
      </c>
      <c r="AA45" s="8">
        <f>Data!$B99</f>
        <v>93662.75</v>
      </c>
      <c r="AB45" s="8">
        <f>Data!$B111</f>
        <v>85360.25</v>
      </c>
      <c r="AC45" s="8"/>
    </row>
    <row r="46" spans="1:29" ht="19.95" customHeight="1" x14ac:dyDescent="0.3">
      <c r="A46" s="38"/>
      <c r="B46" s="7" t="s">
        <v>19</v>
      </c>
      <c r="C46" s="85"/>
      <c r="D46" s="85"/>
      <c r="E46" s="85"/>
      <c r="F46" s="85"/>
      <c r="G46" s="85"/>
      <c r="H46" s="85"/>
      <c r="I46" s="85"/>
      <c r="J46" s="85"/>
      <c r="K46" s="85"/>
      <c r="L46" s="17">
        <v>60431</v>
      </c>
      <c r="M46" s="17">
        <v>72959</v>
      </c>
      <c r="N46" s="17">
        <v>62959.5</v>
      </c>
      <c r="O46" s="17">
        <v>81770.25</v>
      </c>
      <c r="P46" s="9">
        <v>90565.25</v>
      </c>
      <c r="Q46" s="8">
        <v>89698.25</v>
      </c>
      <c r="R46" s="8">
        <v>93043.75</v>
      </c>
      <c r="S46" s="10">
        <f>Data!C3</f>
        <v>107268</v>
      </c>
      <c r="T46" s="8">
        <f>Data!C15</f>
        <v>113187.75</v>
      </c>
      <c r="U46" s="8">
        <f>Data!$C27</f>
        <v>117041.5</v>
      </c>
      <c r="V46" s="8">
        <f>Data!$C39</f>
        <v>121542.25</v>
      </c>
      <c r="W46" s="8">
        <f>Data!$C51</f>
        <v>120913.75</v>
      </c>
      <c r="X46" s="8">
        <f>Data!$C63</f>
        <v>144226</v>
      </c>
      <c r="Y46" s="8">
        <f>Data!$C75</f>
        <v>160673.25</v>
      </c>
      <c r="Z46" s="8">
        <f>Data!$C87</f>
        <v>136787.5</v>
      </c>
      <c r="AA46" s="8">
        <f>Data!$C99</f>
        <v>139127.25</v>
      </c>
      <c r="AB46" s="8">
        <f>Data!$C111</f>
        <v>140055</v>
      </c>
      <c r="AC46" s="8"/>
    </row>
    <row r="47" spans="1:29" ht="19.95" customHeight="1" x14ac:dyDescent="0.3">
      <c r="A47" s="38"/>
      <c r="B47" s="7" t="s">
        <v>25</v>
      </c>
      <c r="C47" s="85"/>
      <c r="D47" s="85"/>
      <c r="E47" s="85"/>
      <c r="F47" s="85"/>
      <c r="G47" s="85"/>
      <c r="H47" s="85"/>
      <c r="I47" s="85"/>
      <c r="J47" s="85"/>
      <c r="K47" s="85"/>
      <c r="L47" s="17">
        <v>11700</v>
      </c>
      <c r="M47" s="17">
        <v>24547</v>
      </c>
      <c r="N47" s="17">
        <v>15387</v>
      </c>
      <c r="O47" s="17">
        <v>20761</v>
      </c>
      <c r="P47" s="9">
        <v>17371.75</v>
      </c>
      <c r="Q47" s="8">
        <v>34269</v>
      </c>
      <c r="R47" s="8">
        <v>43513</v>
      </c>
      <c r="S47" s="10">
        <f>Data!E3</f>
        <v>40049</v>
      </c>
      <c r="T47" s="8">
        <f>Data!E15</f>
        <v>50063.75</v>
      </c>
      <c r="U47" s="8">
        <f>Data!$E27</f>
        <v>56726.75</v>
      </c>
      <c r="V47" s="8">
        <f>Data!$E39</f>
        <v>54405.25</v>
      </c>
      <c r="W47" s="8">
        <f>Data!$E51</f>
        <v>50159.75</v>
      </c>
      <c r="X47" s="8">
        <f>Data!$E63</f>
        <v>75925</v>
      </c>
      <c r="Y47" s="8">
        <f>Data!$E75</f>
        <v>80410.25</v>
      </c>
      <c r="Z47" s="8">
        <f>Data!$E87</f>
        <v>58051.25</v>
      </c>
      <c r="AA47" s="8">
        <f>Data!$E99</f>
        <v>62270.5</v>
      </c>
      <c r="AB47" s="8">
        <f>Data!$E111</f>
        <v>63241.5</v>
      </c>
      <c r="AC47" s="8"/>
    </row>
    <row r="48" spans="1:29" ht="19.95" customHeight="1" x14ac:dyDescent="0.3">
      <c r="A48" s="38"/>
      <c r="B48" s="7" t="s">
        <v>26</v>
      </c>
      <c r="C48" s="85"/>
      <c r="D48" s="85"/>
      <c r="E48" s="85"/>
      <c r="F48" s="85"/>
      <c r="G48" s="85"/>
      <c r="H48" s="85"/>
      <c r="I48" s="85"/>
      <c r="J48" s="85"/>
      <c r="K48" s="85"/>
      <c r="L48" s="17">
        <v>10051</v>
      </c>
      <c r="M48" s="17">
        <v>9547</v>
      </c>
      <c r="N48" s="17">
        <v>7096</v>
      </c>
      <c r="O48" s="17">
        <v>8097.5</v>
      </c>
      <c r="P48" s="9">
        <v>7182</v>
      </c>
      <c r="Q48" s="11">
        <v>4535.75</v>
      </c>
      <c r="R48" s="11">
        <v>6124.25</v>
      </c>
      <c r="S48" s="11">
        <f>Data!F3</f>
        <v>3763.25</v>
      </c>
      <c r="T48" s="11">
        <f>Data!F15</f>
        <v>1923</v>
      </c>
      <c r="U48" s="11">
        <f>Data!$F27</f>
        <v>1540</v>
      </c>
      <c r="V48" s="8">
        <f>Data!$F39</f>
        <v>1073</v>
      </c>
      <c r="W48" s="8">
        <f>Data!$F51</f>
        <v>950</v>
      </c>
      <c r="X48" s="8">
        <f>Data!$F63</f>
        <v>1616</v>
      </c>
      <c r="Y48" s="8">
        <f>Data!$F75</f>
        <v>4097</v>
      </c>
      <c r="Z48" s="8">
        <f>Data!$F87</f>
        <v>2435</v>
      </c>
      <c r="AA48" s="8">
        <f>Data!$F99</f>
        <v>4844.5</v>
      </c>
      <c r="AB48" s="8">
        <f>Data!$F111</f>
        <v>2740</v>
      </c>
      <c r="AC48" s="8"/>
    </row>
    <row r="49" spans="1:29" ht="19.95" customHeight="1" x14ac:dyDescent="0.3">
      <c r="A49" s="38"/>
      <c r="B49" s="7" t="s">
        <v>15</v>
      </c>
      <c r="C49" s="85">
        <v>113888</v>
      </c>
      <c r="D49" s="85">
        <v>108548</v>
      </c>
      <c r="E49" s="85">
        <v>124468</v>
      </c>
      <c r="F49" s="85">
        <v>145609</v>
      </c>
      <c r="G49" s="85">
        <v>168103</v>
      </c>
      <c r="H49" s="85">
        <v>172838</v>
      </c>
      <c r="I49" s="85">
        <v>176321</v>
      </c>
      <c r="J49" s="85">
        <v>192906</v>
      </c>
      <c r="K49" s="85">
        <v>183214</v>
      </c>
      <c r="L49" s="11">
        <f t="shared" ref="L49" si="13">SUM(L45:L48)</f>
        <v>151005</v>
      </c>
      <c r="M49" s="11">
        <f>SUM(M45:M48)</f>
        <v>175122</v>
      </c>
      <c r="N49" s="11">
        <f>SUM(N45:N48)</f>
        <v>151974.5</v>
      </c>
      <c r="O49" s="11">
        <f>SUM(O45:O48)</f>
        <v>188657.5</v>
      </c>
      <c r="P49" s="8">
        <f>SUM(P45:P48)</f>
        <v>198329</v>
      </c>
      <c r="Q49" s="11">
        <f>SUM(Q45:Q48)</f>
        <v>214355.25</v>
      </c>
      <c r="R49" s="11">
        <f t="shared" ref="R49" si="14">SUM(R45:R48)</f>
        <v>220069</v>
      </c>
      <c r="S49" s="11">
        <f>Data!H3</f>
        <v>235511</v>
      </c>
      <c r="T49" s="11">
        <f>Data!H15</f>
        <v>240604.5</v>
      </c>
      <c r="U49" s="11">
        <f>Data!$H27</f>
        <v>258820.5</v>
      </c>
      <c r="V49" s="11">
        <f>Data!$H39</f>
        <v>257675.25</v>
      </c>
      <c r="W49" s="11">
        <f>Data!$H51</f>
        <v>247348.5</v>
      </c>
      <c r="X49" s="11">
        <f>Data!$H63</f>
        <v>307023.25</v>
      </c>
      <c r="Y49" s="11">
        <f>Data!$H75</f>
        <v>340925.5</v>
      </c>
      <c r="Z49" s="11">
        <f>Data!$H87</f>
        <v>287232.25</v>
      </c>
      <c r="AA49" s="11">
        <f>Data!$H99</f>
        <v>299905</v>
      </c>
      <c r="AB49" s="11">
        <f>Data!$H111</f>
        <v>291396.75</v>
      </c>
      <c r="AC49" s="11"/>
    </row>
    <row r="50" spans="1:29" ht="19.95" customHeight="1" x14ac:dyDescent="0.25">
      <c r="A50" s="12"/>
      <c r="B50" s="13"/>
      <c r="C50" s="86"/>
      <c r="D50" s="86"/>
      <c r="E50" s="86"/>
      <c r="F50" s="86"/>
      <c r="G50" s="86"/>
      <c r="H50" s="86"/>
      <c r="I50" s="86"/>
      <c r="J50" s="86"/>
      <c r="K50" s="86"/>
      <c r="L50" s="12"/>
      <c r="M50" s="12"/>
      <c r="N50" s="12"/>
      <c r="O50" s="12"/>
      <c r="P50" s="14"/>
      <c r="Q50" s="5"/>
      <c r="R50" s="5"/>
      <c r="S50" s="15"/>
      <c r="T50" s="5"/>
      <c r="U50" s="5"/>
      <c r="V50" s="5"/>
      <c r="W50" s="5"/>
      <c r="X50" s="5"/>
      <c r="Y50" s="5"/>
      <c r="Z50" s="5"/>
      <c r="AA50" s="5"/>
      <c r="AB50" s="5"/>
      <c r="AC50" s="5"/>
    </row>
    <row r="51" spans="1:29" ht="19.95" customHeight="1" x14ac:dyDescent="0.3">
      <c r="A51" s="38" t="s">
        <v>9</v>
      </c>
      <c r="B51" s="7" t="s">
        <v>18</v>
      </c>
      <c r="C51" s="85"/>
      <c r="D51" s="85"/>
      <c r="E51" s="85"/>
      <c r="F51" s="85"/>
      <c r="G51" s="85"/>
      <c r="H51" s="85"/>
      <c r="I51" s="85"/>
      <c r="J51" s="85"/>
      <c r="K51" s="85"/>
      <c r="L51" s="17">
        <v>70008</v>
      </c>
      <c r="M51" s="17">
        <v>60866</v>
      </c>
      <c r="N51" s="17">
        <v>68437</v>
      </c>
      <c r="O51" s="17">
        <v>78224</v>
      </c>
      <c r="P51" s="9">
        <v>80569.75</v>
      </c>
      <c r="Q51" s="8">
        <v>77345.5</v>
      </c>
      <c r="R51" s="8">
        <v>76253.5</v>
      </c>
      <c r="S51" s="8">
        <f>Data!B4</f>
        <v>81902</v>
      </c>
      <c r="T51" s="8">
        <f>Data!B16</f>
        <v>76794.25</v>
      </c>
      <c r="U51" s="8">
        <f>Data!$B28</f>
        <v>65587.75</v>
      </c>
      <c r="V51" s="8">
        <f>Data!$B40</f>
        <v>71560.5</v>
      </c>
      <c r="W51" s="8">
        <f>Data!$B52</f>
        <v>75525.75</v>
      </c>
      <c r="X51" s="8">
        <f>Data!$B64</f>
        <v>80696.5</v>
      </c>
      <c r="Y51" s="8">
        <f>Data!$B76</f>
        <v>84466</v>
      </c>
      <c r="Z51" s="8">
        <f>Data!$B88</f>
        <v>81514.75</v>
      </c>
      <c r="AA51" s="8">
        <f>Data!$B100</f>
        <v>95478.25</v>
      </c>
      <c r="AB51" s="8">
        <f>Data!$B112</f>
        <v>82708.5</v>
      </c>
      <c r="AC51" s="8"/>
    </row>
    <row r="52" spans="1:29" ht="19.95" customHeight="1" x14ac:dyDescent="0.3">
      <c r="A52" s="38"/>
      <c r="B52" s="7" t="s">
        <v>19</v>
      </c>
      <c r="C52" s="85"/>
      <c r="D52" s="85"/>
      <c r="E52" s="85"/>
      <c r="F52" s="85"/>
      <c r="G52" s="85"/>
      <c r="H52" s="85"/>
      <c r="I52" s="85"/>
      <c r="J52" s="85"/>
      <c r="K52" s="85"/>
      <c r="L52" s="17">
        <v>63706</v>
      </c>
      <c r="M52" s="17">
        <v>65747</v>
      </c>
      <c r="N52" s="17">
        <v>67022</v>
      </c>
      <c r="O52" s="17">
        <v>76750</v>
      </c>
      <c r="P52" s="9">
        <v>80028.75</v>
      </c>
      <c r="Q52" s="8">
        <v>87039.5</v>
      </c>
      <c r="R52" s="8">
        <v>92721.5</v>
      </c>
      <c r="S52" s="10">
        <f>Data!C4</f>
        <v>100229.25</v>
      </c>
      <c r="T52" s="8">
        <f>Data!C16</f>
        <v>109716</v>
      </c>
      <c r="U52" s="8">
        <f>Data!$C28</f>
        <v>108980.5</v>
      </c>
      <c r="V52" s="8">
        <f>Data!$C40</f>
        <v>114642.5</v>
      </c>
      <c r="W52" s="8">
        <f>Data!$C52</f>
        <v>121114.75</v>
      </c>
      <c r="X52" s="8">
        <f>Data!$C64</f>
        <v>152196.5</v>
      </c>
      <c r="Y52" s="8">
        <f>Data!$C76</f>
        <v>143416</v>
      </c>
      <c r="Z52" s="8">
        <f>Data!$C88</f>
        <v>130072.75</v>
      </c>
      <c r="AA52" s="8">
        <f>Data!$C100</f>
        <v>145547.75</v>
      </c>
      <c r="AB52" s="8">
        <f>Data!$C112</f>
        <v>128630.25</v>
      </c>
      <c r="AC52" s="8"/>
    </row>
    <row r="53" spans="1:29" ht="19.95" customHeight="1" x14ac:dyDescent="0.3">
      <c r="A53" s="38"/>
      <c r="B53" s="7" t="s">
        <v>25</v>
      </c>
      <c r="C53" s="85"/>
      <c r="D53" s="85"/>
      <c r="E53" s="85"/>
      <c r="F53" s="85"/>
      <c r="G53" s="85"/>
      <c r="H53" s="85"/>
      <c r="I53" s="85"/>
      <c r="J53" s="85"/>
      <c r="K53" s="85"/>
      <c r="L53" s="17">
        <v>13262</v>
      </c>
      <c r="M53" s="17">
        <v>21075</v>
      </c>
      <c r="N53" s="17">
        <v>18860</v>
      </c>
      <c r="O53" s="17">
        <v>20493.25</v>
      </c>
      <c r="P53" s="9">
        <v>17217</v>
      </c>
      <c r="Q53" s="8">
        <v>32521.5</v>
      </c>
      <c r="R53" s="8">
        <v>42798.25</v>
      </c>
      <c r="S53" s="10">
        <f>Data!E4</f>
        <v>35027.5</v>
      </c>
      <c r="T53" s="8">
        <f>Data!E16</f>
        <v>49844.25</v>
      </c>
      <c r="U53" s="8">
        <f>Data!$E28</f>
        <v>44970.25</v>
      </c>
      <c r="V53" s="8">
        <f>Data!$E40</f>
        <v>52765.5</v>
      </c>
      <c r="W53" s="8">
        <f>Data!$E52</f>
        <v>57704</v>
      </c>
      <c r="X53" s="8">
        <f>Data!$E64</f>
        <v>70927.75</v>
      </c>
      <c r="Y53" s="8">
        <f>Data!$E76</f>
        <v>80598</v>
      </c>
      <c r="Z53" s="8">
        <f>Data!$E88</f>
        <v>57092</v>
      </c>
      <c r="AA53" s="8">
        <f>Data!$E100</f>
        <v>63987</v>
      </c>
      <c r="AB53" s="8">
        <f>Data!$E112</f>
        <v>49840.25</v>
      </c>
      <c r="AC53" s="8"/>
    </row>
    <row r="54" spans="1:29" ht="19.95" customHeight="1" x14ac:dyDescent="0.3">
      <c r="A54" s="38"/>
      <c r="B54" s="7" t="s">
        <v>26</v>
      </c>
      <c r="C54" s="85"/>
      <c r="D54" s="85"/>
      <c r="E54" s="85"/>
      <c r="F54" s="85"/>
      <c r="G54" s="85"/>
      <c r="H54" s="85"/>
      <c r="I54" s="85"/>
      <c r="J54" s="85"/>
      <c r="K54" s="85"/>
      <c r="L54" s="17">
        <v>10467</v>
      </c>
      <c r="M54" s="17">
        <v>5318</v>
      </c>
      <c r="N54" s="17">
        <v>9731</v>
      </c>
      <c r="O54" s="17">
        <v>6850.5</v>
      </c>
      <c r="P54" s="9">
        <v>7369</v>
      </c>
      <c r="Q54" s="11">
        <v>4206.75</v>
      </c>
      <c r="R54" s="11">
        <v>3747</v>
      </c>
      <c r="S54" s="11">
        <f>Data!F4</f>
        <v>2698.5</v>
      </c>
      <c r="T54" s="11">
        <f>Data!F16</f>
        <v>1461</v>
      </c>
      <c r="U54" s="11">
        <f>Data!$F28</f>
        <v>1816.25</v>
      </c>
      <c r="V54" s="8">
        <f>Data!$F40</f>
        <v>2447</v>
      </c>
      <c r="W54" s="8">
        <f>Data!$F52</f>
        <v>2094</v>
      </c>
      <c r="X54" s="8">
        <f>Data!$F64</f>
        <v>2395</v>
      </c>
      <c r="Y54" s="8">
        <f>Data!$F76</f>
        <v>3750.25</v>
      </c>
      <c r="Z54" s="8">
        <f>Data!$F88</f>
        <v>2299</v>
      </c>
      <c r="AA54" s="8">
        <f>Data!$F100</f>
        <v>2584</v>
      </c>
      <c r="AB54" s="8">
        <f>Data!$F112</f>
        <v>2419.25</v>
      </c>
      <c r="AC54" s="8"/>
    </row>
    <row r="55" spans="1:29" ht="19.95" customHeight="1" x14ac:dyDescent="0.3">
      <c r="A55" s="38"/>
      <c r="B55" s="7" t="s">
        <v>15</v>
      </c>
      <c r="C55" s="85">
        <v>113845</v>
      </c>
      <c r="D55" s="85">
        <v>106798</v>
      </c>
      <c r="E55" s="85">
        <v>125702</v>
      </c>
      <c r="F55" s="85">
        <v>133147</v>
      </c>
      <c r="G55" s="85">
        <v>154399</v>
      </c>
      <c r="H55" s="85">
        <v>170620</v>
      </c>
      <c r="I55" s="85">
        <v>165637</v>
      </c>
      <c r="J55" s="85">
        <v>177879</v>
      </c>
      <c r="K55" s="85">
        <v>179108</v>
      </c>
      <c r="L55" s="11">
        <f t="shared" ref="L55" si="15">SUM(L51:L54)</f>
        <v>157443</v>
      </c>
      <c r="M55" s="11">
        <f>SUM(M51:M54)</f>
        <v>153006</v>
      </c>
      <c r="N55" s="11">
        <f>SUM(N51:N54)</f>
        <v>164050</v>
      </c>
      <c r="O55" s="11">
        <f>SUM(O51:O54)</f>
        <v>182317.75</v>
      </c>
      <c r="P55" s="8">
        <f>SUM(P51:P54)</f>
        <v>185184.5</v>
      </c>
      <c r="Q55" s="11">
        <f>SUM(Q51:Q54)</f>
        <v>201113.25</v>
      </c>
      <c r="R55" s="11">
        <f t="shared" ref="R55" si="16">SUM(R51:R54)</f>
        <v>215520.25</v>
      </c>
      <c r="S55" s="11">
        <f>Data!H4</f>
        <v>219857.25</v>
      </c>
      <c r="T55" s="11">
        <f>Data!H16</f>
        <v>237815.5</v>
      </c>
      <c r="U55" s="11">
        <f>Data!$H28</f>
        <v>221354.75</v>
      </c>
      <c r="V55" s="11">
        <f>Data!$H40</f>
        <v>241415.5</v>
      </c>
      <c r="W55" s="11">
        <f>Data!$H52</f>
        <v>256438.5</v>
      </c>
      <c r="X55" s="11">
        <f>Data!$H64</f>
        <v>306215.75</v>
      </c>
      <c r="Y55" s="11">
        <f>Data!$H76</f>
        <v>312230.25</v>
      </c>
      <c r="Z55" s="11">
        <f>Data!$H88</f>
        <v>270978.5</v>
      </c>
      <c r="AA55" s="11">
        <f>Data!$H100</f>
        <v>307597</v>
      </c>
      <c r="AB55" s="11">
        <f>Data!$H112</f>
        <v>263598.25</v>
      </c>
      <c r="AC55" s="11"/>
    </row>
    <row r="56" spans="1:29" ht="19.95" customHeight="1" x14ac:dyDescent="0.25">
      <c r="A56" s="12"/>
      <c r="B56" s="13"/>
      <c r="C56" s="86"/>
      <c r="D56" s="86"/>
      <c r="E56" s="86"/>
      <c r="F56" s="86"/>
      <c r="G56" s="86"/>
      <c r="H56" s="86"/>
      <c r="I56" s="86"/>
      <c r="J56" s="86"/>
      <c r="K56" s="86"/>
      <c r="L56" s="12"/>
      <c r="M56" s="12"/>
      <c r="N56" s="12"/>
      <c r="O56" s="12"/>
      <c r="P56" s="14"/>
      <c r="Q56" s="5"/>
      <c r="R56" s="5"/>
      <c r="S56" s="15"/>
      <c r="T56" s="5"/>
      <c r="U56" s="5"/>
      <c r="V56" s="5"/>
      <c r="W56" s="5"/>
      <c r="X56" s="15"/>
      <c r="Y56" s="5"/>
      <c r="Z56" s="5"/>
      <c r="AA56" s="5"/>
      <c r="AB56" s="5"/>
      <c r="AC56" s="5"/>
    </row>
    <row r="57" spans="1:29" ht="19.95" customHeight="1" x14ac:dyDescent="0.3">
      <c r="A57" s="38" t="s">
        <v>10</v>
      </c>
      <c r="B57" s="7" t="s">
        <v>18</v>
      </c>
      <c r="C57" s="85"/>
      <c r="D57" s="85"/>
      <c r="E57" s="85"/>
      <c r="F57" s="85"/>
      <c r="G57" s="85"/>
      <c r="H57" s="85"/>
      <c r="I57" s="85"/>
      <c r="J57" s="85"/>
      <c r="K57" s="85"/>
      <c r="L57" s="17">
        <v>70232</v>
      </c>
      <c r="M57" s="17">
        <v>73317</v>
      </c>
      <c r="N57" s="17">
        <v>73366.5</v>
      </c>
      <c r="O57" s="17">
        <v>73756</v>
      </c>
      <c r="P57" s="9">
        <v>90190</v>
      </c>
      <c r="Q57" s="8">
        <v>86908.5</v>
      </c>
      <c r="R57" s="8">
        <v>78780</v>
      </c>
      <c r="S57" s="8">
        <f>Data!B5</f>
        <v>88796.25</v>
      </c>
      <c r="T57" s="8">
        <f>Data!B17</f>
        <v>87749.75</v>
      </c>
      <c r="U57" s="8">
        <f>Data!$B29</f>
        <v>83576.75</v>
      </c>
      <c r="V57" s="8">
        <f>Data!$B41</f>
        <v>83556.5</v>
      </c>
      <c r="W57" s="8">
        <f>Data!$B53</f>
        <v>83705</v>
      </c>
      <c r="X57" s="8">
        <f>Data!$B65</f>
        <v>88710.25</v>
      </c>
      <c r="Y57" s="8">
        <f>Data!$B77</f>
        <v>89574.25</v>
      </c>
      <c r="Z57" s="8">
        <f>Data!$B89</f>
        <v>92589</v>
      </c>
      <c r="AA57" s="8">
        <f>Data!$B101</f>
        <v>66114.75</v>
      </c>
      <c r="AB57" s="8">
        <f>Data!$B113</f>
        <v>90563.5</v>
      </c>
      <c r="AC57" s="8"/>
    </row>
    <row r="58" spans="1:29" ht="19.95" customHeight="1" x14ac:dyDescent="0.3">
      <c r="A58" s="38"/>
      <c r="B58" s="7" t="s">
        <v>19</v>
      </c>
      <c r="C58" s="85"/>
      <c r="D58" s="85"/>
      <c r="E58" s="85"/>
      <c r="F58" s="85"/>
      <c r="G58" s="85"/>
      <c r="H58" s="85"/>
      <c r="I58" s="85"/>
      <c r="J58" s="85"/>
      <c r="K58" s="85"/>
      <c r="L58" s="17">
        <v>63222</v>
      </c>
      <c r="M58" s="17">
        <v>75750</v>
      </c>
      <c r="N58" s="17">
        <v>71694.5</v>
      </c>
      <c r="O58" s="17">
        <v>72946</v>
      </c>
      <c r="P58" s="9">
        <v>92093</v>
      </c>
      <c r="Q58" s="8">
        <v>98066</v>
      </c>
      <c r="R58" s="8">
        <v>100230.25</v>
      </c>
      <c r="S58" s="10">
        <f>Data!C5</f>
        <v>114093</v>
      </c>
      <c r="T58" s="8">
        <f>Data!C17</f>
        <v>125075.25</v>
      </c>
      <c r="U58" s="8">
        <f>Data!$C29</f>
        <v>127676.5</v>
      </c>
      <c r="V58" s="8">
        <f>Data!$C41</f>
        <v>124142.25</v>
      </c>
      <c r="W58" s="8">
        <f>Data!$C53</f>
        <v>131769.75</v>
      </c>
      <c r="X58" s="8">
        <f>Data!$C65</f>
        <v>148211.5</v>
      </c>
      <c r="Y58" s="8">
        <f>Data!$C77</f>
        <v>144042.75</v>
      </c>
      <c r="Z58" s="8">
        <f>Data!$C89</f>
        <v>146199</v>
      </c>
      <c r="AA58" s="8">
        <f>Data!$C101</f>
        <v>125941</v>
      </c>
      <c r="AB58" s="8">
        <f>Data!$C113</f>
        <v>123726.75</v>
      </c>
      <c r="AC58" s="8"/>
    </row>
    <row r="59" spans="1:29" ht="19.95" customHeight="1" x14ac:dyDescent="0.3">
      <c r="A59" s="38"/>
      <c r="B59" s="7" t="s">
        <v>25</v>
      </c>
      <c r="C59" s="85"/>
      <c r="D59" s="85"/>
      <c r="E59" s="85"/>
      <c r="F59" s="85"/>
      <c r="G59" s="85"/>
      <c r="H59" s="85"/>
      <c r="I59" s="85"/>
      <c r="J59" s="85"/>
      <c r="K59" s="85"/>
      <c r="L59" s="17">
        <v>10762</v>
      </c>
      <c r="M59" s="17">
        <v>16932</v>
      </c>
      <c r="N59" s="17">
        <v>17720</v>
      </c>
      <c r="O59" s="17">
        <v>22334</v>
      </c>
      <c r="P59" s="9">
        <v>17439.5</v>
      </c>
      <c r="Q59" s="8">
        <v>30847.75</v>
      </c>
      <c r="R59" s="8">
        <v>50516.25</v>
      </c>
      <c r="S59" s="10">
        <f>Data!E5</f>
        <v>32711.75</v>
      </c>
      <c r="T59" s="8">
        <f>Data!E17</f>
        <v>51182.5</v>
      </c>
      <c r="U59" s="8">
        <f>Data!$E29</f>
        <v>58615.75</v>
      </c>
      <c r="V59" s="8">
        <f>Data!$E41</f>
        <v>57427.25</v>
      </c>
      <c r="W59" s="8">
        <f>Data!$E53</f>
        <v>57644.25</v>
      </c>
      <c r="X59" s="8">
        <f>Data!$E65</f>
        <v>79084.75</v>
      </c>
      <c r="Y59" s="8">
        <f>Data!$E77</f>
        <v>81108.25</v>
      </c>
      <c r="Z59" s="8">
        <f>Data!$E89</f>
        <v>64675</v>
      </c>
      <c r="AA59" s="8">
        <f>Data!$E101</f>
        <v>56340.5</v>
      </c>
      <c r="AB59" s="8">
        <f>Data!$E113</f>
        <v>52907.25</v>
      </c>
      <c r="AC59" s="8"/>
    </row>
    <row r="60" spans="1:29" ht="19.95" customHeight="1" x14ac:dyDescent="0.3">
      <c r="A60" s="38"/>
      <c r="B60" s="7" t="s">
        <v>26</v>
      </c>
      <c r="C60" s="85"/>
      <c r="D60" s="85"/>
      <c r="E60" s="85"/>
      <c r="F60" s="85"/>
      <c r="G60" s="85"/>
      <c r="H60" s="85"/>
      <c r="I60" s="85"/>
      <c r="J60" s="85"/>
      <c r="K60" s="85"/>
      <c r="L60" s="17">
        <v>15566</v>
      </c>
      <c r="M60" s="17">
        <v>9519</v>
      </c>
      <c r="N60" s="17">
        <v>9995.25</v>
      </c>
      <c r="O60" s="17">
        <v>6294</v>
      </c>
      <c r="P60" s="9">
        <v>6874.75</v>
      </c>
      <c r="Q60" s="11">
        <v>5282.5</v>
      </c>
      <c r="R60" s="11">
        <v>3939.5</v>
      </c>
      <c r="S60" s="11">
        <f>Data!F5</f>
        <v>2966.25</v>
      </c>
      <c r="T60" s="11">
        <f>Data!F17</f>
        <v>1482.25</v>
      </c>
      <c r="U60" s="11">
        <f>Data!$F29</f>
        <v>669</v>
      </c>
      <c r="V60" s="8">
        <f>Data!$F41</f>
        <v>1850</v>
      </c>
      <c r="W60" s="8">
        <f>Data!$F53</f>
        <v>1096</v>
      </c>
      <c r="X60" s="8">
        <f>Data!$F65</f>
        <v>2475</v>
      </c>
      <c r="Y60" s="8">
        <f>Data!$F77</f>
        <v>3727</v>
      </c>
      <c r="Z60" s="8">
        <f>Data!$F89</f>
        <v>3111</v>
      </c>
      <c r="AA60" s="8">
        <f>Data!$F101</f>
        <v>4061</v>
      </c>
      <c r="AB60" s="8">
        <f>Data!$F113</f>
        <v>1931</v>
      </c>
      <c r="AC60" s="8"/>
    </row>
    <row r="61" spans="1:29" ht="19.95" customHeight="1" x14ac:dyDescent="0.3">
      <c r="A61" s="38"/>
      <c r="B61" s="7" t="s">
        <v>15</v>
      </c>
      <c r="C61" s="85">
        <v>116913</v>
      </c>
      <c r="D61" s="85">
        <v>113434</v>
      </c>
      <c r="E61" s="85">
        <v>142561</v>
      </c>
      <c r="F61" s="85">
        <v>158570</v>
      </c>
      <c r="G61" s="85">
        <v>166194</v>
      </c>
      <c r="H61" s="85">
        <v>188539</v>
      </c>
      <c r="I61" s="85">
        <v>190755</v>
      </c>
      <c r="J61" s="85">
        <v>199448</v>
      </c>
      <c r="K61" s="85">
        <v>188726</v>
      </c>
      <c r="L61" s="11">
        <f t="shared" ref="L61" si="17">SUM(L57:L60)</f>
        <v>159782</v>
      </c>
      <c r="M61" s="11">
        <f>SUM(M57:M60)</f>
        <v>175518</v>
      </c>
      <c r="N61" s="11">
        <f>SUM(N57:N60)</f>
        <v>172776.25</v>
      </c>
      <c r="O61" s="11">
        <f>SUM(O57:O60)</f>
        <v>175330</v>
      </c>
      <c r="P61" s="8">
        <f>SUM(P57:P60)</f>
        <v>206597.25</v>
      </c>
      <c r="Q61" s="11">
        <f>SUM(Q57:Q60)</f>
        <v>221104.75</v>
      </c>
      <c r="R61" s="11">
        <f t="shared" ref="R61" si="18">SUM(R57:R60)</f>
        <v>233466</v>
      </c>
      <c r="S61" s="11">
        <f>Data!H5</f>
        <v>238567.25</v>
      </c>
      <c r="T61" s="11">
        <f>Data!H17</f>
        <v>265489.75</v>
      </c>
      <c r="U61" s="11">
        <f>Data!$H29</f>
        <v>270538</v>
      </c>
      <c r="V61" s="11">
        <f>Data!$H41</f>
        <v>266976</v>
      </c>
      <c r="W61" s="11">
        <f>Data!$H53</f>
        <v>274215</v>
      </c>
      <c r="X61" s="11">
        <f>Data!$H65</f>
        <v>318481.5</v>
      </c>
      <c r="Y61" s="11">
        <f>Data!$H77</f>
        <v>318452.25</v>
      </c>
      <c r="Z61" s="11">
        <f>Data!$H89</f>
        <v>306574</v>
      </c>
      <c r="AA61" s="11">
        <f>Data!$H101</f>
        <v>252457.25</v>
      </c>
      <c r="AB61" s="11">
        <f>Data!$H113</f>
        <v>269128.5</v>
      </c>
      <c r="AC61" s="11"/>
    </row>
    <row r="62" spans="1:29" ht="19.95" customHeight="1" x14ac:dyDescent="0.25">
      <c r="A62" s="12"/>
      <c r="B62" s="13"/>
      <c r="C62" s="86"/>
      <c r="D62" s="86"/>
      <c r="E62" s="86"/>
      <c r="F62" s="86"/>
      <c r="G62" s="86"/>
      <c r="H62" s="86"/>
      <c r="I62" s="86"/>
      <c r="J62" s="86"/>
      <c r="K62" s="86"/>
      <c r="L62" s="12"/>
      <c r="M62" s="12"/>
      <c r="N62" s="12"/>
      <c r="O62" s="12"/>
      <c r="P62" s="14"/>
      <c r="Q62" s="5"/>
      <c r="R62" s="5"/>
      <c r="S62" s="15"/>
      <c r="T62" s="5"/>
      <c r="U62" s="5"/>
      <c r="V62" s="5"/>
      <c r="W62" s="5"/>
      <c r="X62" s="15"/>
      <c r="Y62" s="5"/>
      <c r="Z62" s="5"/>
      <c r="AA62" s="5"/>
      <c r="AB62" s="5"/>
      <c r="AC62" s="5"/>
    </row>
    <row r="63" spans="1:29" ht="19.95" customHeight="1" x14ac:dyDescent="0.3">
      <c r="A63" s="38" t="s">
        <v>11</v>
      </c>
      <c r="B63" s="7" t="s">
        <v>18</v>
      </c>
      <c r="C63" s="85"/>
      <c r="D63" s="85"/>
      <c r="E63" s="85"/>
      <c r="F63" s="85"/>
      <c r="G63" s="85"/>
      <c r="H63" s="85"/>
      <c r="I63" s="85"/>
      <c r="J63" s="85"/>
      <c r="K63" s="85"/>
      <c r="L63" s="19">
        <v>73163</v>
      </c>
      <c r="M63" s="19">
        <v>72511</v>
      </c>
      <c r="N63" s="19">
        <v>71594</v>
      </c>
      <c r="O63" s="19">
        <v>86419.25</v>
      </c>
      <c r="P63" s="9">
        <v>89169</v>
      </c>
      <c r="Q63" s="8">
        <v>93442</v>
      </c>
      <c r="R63" s="8">
        <v>81038.5</v>
      </c>
      <c r="S63" s="8">
        <f>Data!B6</f>
        <v>94158.5</v>
      </c>
      <c r="T63" s="8">
        <f>Data!B18</f>
        <v>87695</v>
      </c>
      <c r="U63" s="8">
        <f>Data!$B30</f>
        <v>77788.75</v>
      </c>
      <c r="V63" s="8">
        <f>Data!$B42</f>
        <v>77241</v>
      </c>
      <c r="W63" s="8">
        <f>Data!$B54</f>
        <v>89031.75</v>
      </c>
      <c r="X63" s="8">
        <f>Data!$B66</f>
        <v>84001.75</v>
      </c>
      <c r="Y63" s="8">
        <f>Data!$B78</f>
        <v>92988.25</v>
      </c>
      <c r="Z63" s="8">
        <f>Data!$B90</f>
        <v>101627.75</v>
      </c>
      <c r="AA63" s="8">
        <f>Data!$B102</f>
        <v>100531.25</v>
      </c>
      <c r="AB63" s="8">
        <f>Data!$B114</f>
        <v>94307.25</v>
      </c>
      <c r="AC63" s="8"/>
    </row>
    <row r="64" spans="1:29" ht="19.95" customHeight="1" x14ac:dyDescent="0.3">
      <c r="A64" s="38"/>
      <c r="B64" s="7" t="s">
        <v>19</v>
      </c>
      <c r="C64" s="85"/>
      <c r="D64" s="85"/>
      <c r="E64" s="85"/>
      <c r="F64" s="85"/>
      <c r="G64" s="85"/>
      <c r="H64" s="85"/>
      <c r="I64" s="85"/>
      <c r="J64" s="85"/>
      <c r="K64" s="85"/>
      <c r="L64" s="17">
        <v>59463</v>
      </c>
      <c r="M64" s="17">
        <v>67159</v>
      </c>
      <c r="N64" s="17">
        <v>66387</v>
      </c>
      <c r="O64" s="17">
        <v>85116.25</v>
      </c>
      <c r="P64" s="9">
        <v>79328.5</v>
      </c>
      <c r="Q64" s="8">
        <v>84585.5</v>
      </c>
      <c r="R64" s="8">
        <v>85371.25</v>
      </c>
      <c r="S64" s="10">
        <f>Data!C6</f>
        <v>101860.75</v>
      </c>
      <c r="T64" s="8">
        <f>Data!C18</f>
        <v>110672.75</v>
      </c>
      <c r="U64" s="8">
        <f>Data!$C30</f>
        <v>112218.25</v>
      </c>
      <c r="V64" s="8">
        <f>Data!$C42</f>
        <v>103410</v>
      </c>
      <c r="W64" s="8">
        <f>Data!$C54</f>
        <v>125214.25</v>
      </c>
      <c r="X64" s="8">
        <f>Data!$C66</f>
        <v>141616.75</v>
      </c>
      <c r="Y64" s="8">
        <f>Data!$C78</f>
        <v>123178.5</v>
      </c>
      <c r="Z64" s="8">
        <f>Data!$C90</f>
        <v>128418.5</v>
      </c>
      <c r="AA64" s="8">
        <f>Data!$C102</f>
        <v>119731.25</v>
      </c>
      <c r="AB64" s="8">
        <f>Data!$C114</f>
        <v>121736</v>
      </c>
      <c r="AC64" s="8"/>
    </row>
    <row r="65" spans="1:29" ht="19.95" customHeight="1" x14ac:dyDescent="0.3">
      <c r="A65" s="38"/>
      <c r="B65" s="7" t="s">
        <v>25</v>
      </c>
      <c r="C65" s="85"/>
      <c r="D65" s="85"/>
      <c r="E65" s="85"/>
      <c r="F65" s="85"/>
      <c r="G65" s="85"/>
      <c r="H65" s="85"/>
      <c r="I65" s="85"/>
      <c r="J65" s="85"/>
      <c r="K65" s="85"/>
      <c r="L65" s="17">
        <v>10634</v>
      </c>
      <c r="M65" s="17">
        <v>14190</v>
      </c>
      <c r="N65" s="17">
        <v>17757</v>
      </c>
      <c r="O65" s="17">
        <v>18065</v>
      </c>
      <c r="P65" s="9">
        <v>17710.75</v>
      </c>
      <c r="Q65" s="8">
        <v>23212.25</v>
      </c>
      <c r="R65" s="8">
        <v>32209.75</v>
      </c>
      <c r="S65" s="10">
        <f>Data!E6</f>
        <v>36412</v>
      </c>
      <c r="T65" s="8">
        <f>Data!E18</f>
        <v>40057.25</v>
      </c>
      <c r="U65" s="8">
        <f>Data!$E30</f>
        <v>47841</v>
      </c>
      <c r="V65" s="8">
        <f>Data!$E42</f>
        <v>44991.5</v>
      </c>
      <c r="W65" s="8">
        <f>Data!$E54</f>
        <v>64844.25</v>
      </c>
      <c r="X65" s="8">
        <f>Data!$E66</f>
        <v>60745.5</v>
      </c>
      <c r="Y65" s="8">
        <f>Data!$E78</f>
        <v>66016.5</v>
      </c>
      <c r="Z65" s="8">
        <f>Data!$E90</f>
        <v>44485</v>
      </c>
      <c r="AA65" s="8">
        <f>Data!$E102</f>
        <v>53772.5</v>
      </c>
      <c r="AB65" s="8">
        <f>Data!$E114</f>
        <v>32098</v>
      </c>
      <c r="AC65" s="8"/>
    </row>
    <row r="66" spans="1:29" ht="19.95" customHeight="1" x14ac:dyDescent="0.3">
      <c r="A66" s="38"/>
      <c r="B66" s="7" t="s">
        <v>26</v>
      </c>
      <c r="C66" s="85"/>
      <c r="D66" s="85"/>
      <c r="E66" s="85"/>
      <c r="F66" s="85"/>
      <c r="G66" s="85"/>
      <c r="H66" s="85"/>
      <c r="I66" s="85"/>
      <c r="J66" s="85"/>
      <c r="K66" s="85"/>
      <c r="L66" s="17">
        <v>11317</v>
      </c>
      <c r="M66" s="17">
        <v>9351</v>
      </c>
      <c r="N66" s="17">
        <v>8207</v>
      </c>
      <c r="O66" s="17">
        <v>9119</v>
      </c>
      <c r="P66" s="9">
        <v>6709.5</v>
      </c>
      <c r="Q66" s="11">
        <v>7523.75</v>
      </c>
      <c r="R66" s="11">
        <v>4852.25</v>
      </c>
      <c r="S66" s="18">
        <f>Data!F6</f>
        <v>3724</v>
      </c>
      <c r="T66" s="11">
        <f>Data!F18</f>
        <v>2145</v>
      </c>
      <c r="U66" s="11">
        <f>Data!$F30</f>
        <v>2042</v>
      </c>
      <c r="V66" s="8">
        <f>Data!$F42</f>
        <v>1339</v>
      </c>
      <c r="W66" s="8">
        <f>Data!$F54</f>
        <v>778</v>
      </c>
      <c r="X66" s="8">
        <f>Data!$F66</f>
        <v>4395</v>
      </c>
      <c r="Y66" s="8">
        <f>Data!$F78</f>
        <v>3760</v>
      </c>
      <c r="Z66" s="8">
        <f>Data!$F90</f>
        <v>1474</v>
      </c>
      <c r="AA66" s="8">
        <f>Data!$F102</f>
        <v>4905</v>
      </c>
      <c r="AB66" s="8">
        <f>Data!$F114</f>
        <v>1577.25</v>
      </c>
      <c r="AC66" s="8"/>
    </row>
    <row r="67" spans="1:29" ht="19.95" customHeight="1" x14ac:dyDescent="0.3">
      <c r="A67" s="38"/>
      <c r="B67" s="7" t="s">
        <v>15</v>
      </c>
      <c r="C67" s="85">
        <v>120561</v>
      </c>
      <c r="D67" s="85">
        <v>101215</v>
      </c>
      <c r="E67" s="85">
        <v>127872</v>
      </c>
      <c r="F67" s="85">
        <v>139657</v>
      </c>
      <c r="G67" s="85">
        <v>152357</v>
      </c>
      <c r="H67" s="85">
        <v>177712</v>
      </c>
      <c r="I67" s="85">
        <v>172531</v>
      </c>
      <c r="J67" s="85">
        <v>189036</v>
      </c>
      <c r="K67" s="85">
        <v>172347</v>
      </c>
      <c r="L67" s="11">
        <f t="shared" ref="L67" si="19">SUM(L63:L66)</f>
        <v>154577</v>
      </c>
      <c r="M67" s="11">
        <f>SUM(M63:M66)</f>
        <v>163211</v>
      </c>
      <c r="N67" s="11">
        <f>SUM(N63:N66)</f>
        <v>163945</v>
      </c>
      <c r="O67" s="11">
        <f>SUM(O63:O66)</f>
        <v>198719.5</v>
      </c>
      <c r="P67" s="8">
        <f>SUM(P63:P66)</f>
        <v>192917.75</v>
      </c>
      <c r="Q67" s="11">
        <f>SUM(Q63:Q66)</f>
        <v>208763.5</v>
      </c>
      <c r="R67" s="11">
        <f t="shared" ref="R67" si="20">SUM(R63:R66)</f>
        <v>203471.75</v>
      </c>
      <c r="S67" s="11">
        <f>Data!H6</f>
        <v>236155.25</v>
      </c>
      <c r="T67" s="11">
        <f>Data!H18</f>
        <v>240570</v>
      </c>
      <c r="U67" s="11">
        <f>Data!$H30</f>
        <v>239890</v>
      </c>
      <c r="V67" s="11">
        <f>Data!$H42</f>
        <v>226981.5</v>
      </c>
      <c r="W67" s="11">
        <f>Data!$H54</f>
        <v>279868.25</v>
      </c>
      <c r="X67" s="11">
        <f>Data!$H66</f>
        <v>290759</v>
      </c>
      <c r="Y67" s="11">
        <f>Data!$H78</f>
        <v>285943.25</v>
      </c>
      <c r="Z67" s="11">
        <f>Data!$H90</f>
        <v>276005.25</v>
      </c>
      <c r="AA67" s="11">
        <f>Data!$H102</f>
        <v>278940</v>
      </c>
      <c r="AB67" s="11">
        <f>Data!$H114</f>
        <v>249718.5</v>
      </c>
      <c r="AC67" s="11"/>
    </row>
    <row r="68" spans="1:29" ht="19.95" customHeight="1" x14ac:dyDescent="0.25">
      <c r="A68" s="12"/>
      <c r="B68" s="13"/>
      <c r="C68" s="86"/>
      <c r="D68" s="86"/>
      <c r="E68" s="86"/>
      <c r="F68" s="86"/>
      <c r="G68" s="86"/>
      <c r="H68" s="86"/>
      <c r="I68" s="86"/>
      <c r="J68" s="86"/>
      <c r="K68" s="86"/>
      <c r="L68" s="12"/>
      <c r="M68" s="12"/>
      <c r="N68" s="12"/>
      <c r="O68" s="12"/>
      <c r="P68" s="14"/>
      <c r="Q68" s="5"/>
      <c r="R68" s="5"/>
      <c r="S68" s="15"/>
      <c r="T68" s="5"/>
      <c r="U68" s="5"/>
      <c r="V68" s="5"/>
      <c r="W68" s="5"/>
      <c r="X68" s="5"/>
      <c r="Y68" s="5"/>
      <c r="Z68" s="5"/>
      <c r="AA68" s="5"/>
      <c r="AB68" s="5"/>
      <c r="AC68" s="5"/>
    </row>
    <row r="69" spans="1:29" ht="19.95" customHeight="1" x14ac:dyDescent="0.3">
      <c r="A69" s="38" t="s">
        <v>12</v>
      </c>
      <c r="B69" s="7" t="s">
        <v>18</v>
      </c>
      <c r="C69" s="85"/>
      <c r="D69" s="85"/>
      <c r="E69" s="85"/>
      <c r="F69" s="85"/>
      <c r="G69" s="85"/>
      <c r="H69" s="85"/>
      <c r="I69" s="85"/>
      <c r="J69" s="85"/>
      <c r="K69" s="85"/>
      <c r="L69" s="17">
        <v>71105</v>
      </c>
      <c r="M69" s="17">
        <v>62931</v>
      </c>
      <c r="N69" s="17">
        <v>74381</v>
      </c>
      <c r="O69" s="17">
        <v>87596</v>
      </c>
      <c r="P69" s="8">
        <v>83464.75</v>
      </c>
      <c r="Q69" s="8">
        <v>90759</v>
      </c>
      <c r="R69" s="8">
        <v>79134.25</v>
      </c>
      <c r="S69" s="8">
        <f>Data!B7</f>
        <v>86917</v>
      </c>
      <c r="T69" s="8">
        <f>Data!B19</f>
        <v>90240.75</v>
      </c>
      <c r="U69" s="8">
        <f>Data!$B31</f>
        <v>75418</v>
      </c>
      <c r="V69" s="8">
        <f>Data!$B43</f>
        <v>78284.75</v>
      </c>
      <c r="W69" s="8">
        <f>Data!$B55</f>
        <v>82670.25</v>
      </c>
      <c r="X69" s="8">
        <f>Data!$B67</f>
        <v>88667</v>
      </c>
      <c r="Y69" s="8">
        <f>Data!$B79</f>
        <v>90837.75</v>
      </c>
      <c r="Z69" s="8">
        <f>Data!$B91</f>
        <v>91758</v>
      </c>
      <c r="AA69" s="8">
        <f>Data!$B103</f>
        <v>97071.75</v>
      </c>
      <c r="AB69" s="8">
        <f>Data!$B115</f>
        <v>85160.25</v>
      </c>
      <c r="AC69" s="8"/>
    </row>
    <row r="70" spans="1:29" ht="19.95" customHeight="1" x14ac:dyDescent="0.3">
      <c r="A70" s="38"/>
      <c r="B70" s="7" t="s">
        <v>19</v>
      </c>
      <c r="C70" s="85"/>
      <c r="D70" s="85"/>
      <c r="E70" s="85"/>
      <c r="F70" s="85"/>
      <c r="G70" s="85"/>
      <c r="H70" s="85"/>
      <c r="I70" s="85"/>
      <c r="J70" s="85"/>
      <c r="K70" s="85"/>
      <c r="L70" s="17">
        <v>57292</v>
      </c>
      <c r="M70" s="17">
        <v>54818</v>
      </c>
      <c r="N70" s="17">
        <v>58074</v>
      </c>
      <c r="O70" s="17">
        <v>69719</v>
      </c>
      <c r="P70" s="9">
        <v>75984.5</v>
      </c>
      <c r="Q70" s="8">
        <v>86305</v>
      </c>
      <c r="R70" s="8">
        <v>83025.5</v>
      </c>
      <c r="S70" s="10">
        <f>Data!C7</f>
        <v>97712.25</v>
      </c>
      <c r="T70" s="8">
        <f>Data!C19</f>
        <v>105866.75</v>
      </c>
      <c r="U70" s="8">
        <f>Data!$C31</f>
        <v>111566</v>
      </c>
      <c r="V70" s="8">
        <f>Data!$C43</f>
        <v>103710.5</v>
      </c>
      <c r="W70" s="8">
        <f>Data!$C55</f>
        <v>123217.5</v>
      </c>
      <c r="X70" s="69">
        <f>Data!$C67</f>
        <v>157589.75</v>
      </c>
      <c r="Y70" s="8">
        <f>Data!$C79</f>
        <v>125724.5</v>
      </c>
      <c r="Z70" s="8">
        <f>Data!$C91</f>
        <v>121629.75</v>
      </c>
      <c r="AA70" s="8">
        <f>Data!$C103</f>
        <v>129308</v>
      </c>
      <c r="AB70" s="8">
        <f>Data!$C115</f>
        <v>127602.25</v>
      </c>
      <c r="AC70" s="8"/>
    </row>
    <row r="71" spans="1:29" ht="19.95" customHeight="1" x14ac:dyDescent="0.3">
      <c r="A71" s="38"/>
      <c r="B71" s="7" t="s">
        <v>25</v>
      </c>
      <c r="C71" s="85"/>
      <c r="D71" s="85"/>
      <c r="E71" s="85"/>
      <c r="F71" s="85"/>
      <c r="G71" s="85"/>
      <c r="H71" s="85"/>
      <c r="I71" s="85"/>
      <c r="J71" s="85"/>
      <c r="K71" s="85"/>
      <c r="L71" s="17">
        <v>8278</v>
      </c>
      <c r="M71" s="17">
        <v>12707</v>
      </c>
      <c r="N71" s="17">
        <v>13515</v>
      </c>
      <c r="O71" s="17">
        <v>14518.75</v>
      </c>
      <c r="P71" s="9">
        <v>16257.25</v>
      </c>
      <c r="Q71" s="8">
        <v>18521.75</v>
      </c>
      <c r="R71" s="8">
        <v>31125.75</v>
      </c>
      <c r="S71" s="10">
        <f>Data!E7</f>
        <v>39193.75</v>
      </c>
      <c r="T71" s="8">
        <f>Data!E19</f>
        <v>39364</v>
      </c>
      <c r="U71" s="8">
        <f>Data!$E31</f>
        <v>52045.5</v>
      </c>
      <c r="V71" s="8">
        <f>Data!$E43</f>
        <v>41854.25</v>
      </c>
      <c r="W71" s="8">
        <f>Data!$E55</f>
        <v>53175.25</v>
      </c>
      <c r="X71" s="69">
        <f>Data!$E67</f>
        <v>74265.25</v>
      </c>
      <c r="Y71" s="8">
        <f>Data!$E79</f>
        <v>53602.5</v>
      </c>
      <c r="Z71" s="8">
        <f>Data!$E91</f>
        <v>49891</v>
      </c>
      <c r="AA71" s="8">
        <f>Data!$E103</f>
        <v>51241.25</v>
      </c>
      <c r="AB71" s="8">
        <f>Data!$E115</f>
        <v>50634.5</v>
      </c>
      <c r="AC71" s="8"/>
    </row>
    <row r="72" spans="1:29" ht="19.95" customHeight="1" x14ac:dyDescent="0.3">
      <c r="A72" s="38"/>
      <c r="B72" s="7" t="s">
        <v>26</v>
      </c>
      <c r="C72" s="85"/>
      <c r="D72" s="85"/>
      <c r="E72" s="85"/>
      <c r="F72" s="85"/>
      <c r="G72" s="85"/>
      <c r="H72" s="85"/>
      <c r="I72" s="85"/>
      <c r="J72" s="85"/>
      <c r="K72" s="85"/>
      <c r="L72" s="17">
        <v>11524</v>
      </c>
      <c r="M72" s="17">
        <v>7996</v>
      </c>
      <c r="N72" s="17">
        <v>8330</v>
      </c>
      <c r="O72" s="17">
        <v>13916.5</v>
      </c>
      <c r="P72" s="9">
        <v>5384</v>
      </c>
      <c r="Q72" s="11">
        <v>7690</v>
      </c>
      <c r="R72" s="11">
        <v>3753.5</v>
      </c>
      <c r="S72" s="11">
        <f>Data!F7</f>
        <v>5801.25</v>
      </c>
      <c r="T72" s="11">
        <f>Data!F19</f>
        <v>2053</v>
      </c>
      <c r="U72" s="11">
        <f>Data!$F31</f>
        <v>2091</v>
      </c>
      <c r="V72" s="8">
        <f>Data!$F43</f>
        <v>1052.25</v>
      </c>
      <c r="W72" s="8">
        <f>Data!$F55</f>
        <v>1338</v>
      </c>
      <c r="X72" s="8">
        <f>Data!$F67</f>
        <v>5005</v>
      </c>
      <c r="Y72" s="8">
        <f>Data!$F79</f>
        <v>3800</v>
      </c>
      <c r="Z72" s="8">
        <f>Data!$F91</f>
        <v>4828</v>
      </c>
      <c r="AA72" s="8">
        <f>Data!$F103</f>
        <v>6840</v>
      </c>
      <c r="AB72" s="8">
        <f>Data!$F115</f>
        <v>2176</v>
      </c>
      <c r="AC72" s="8"/>
    </row>
    <row r="73" spans="1:29" ht="19.95" customHeight="1" x14ac:dyDescent="0.3">
      <c r="A73" s="38"/>
      <c r="B73" s="7" t="s">
        <v>15</v>
      </c>
      <c r="C73" s="85">
        <v>109032</v>
      </c>
      <c r="D73" s="85">
        <v>104376</v>
      </c>
      <c r="E73" s="85">
        <v>132880</v>
      </c>
      <c r="F73" s="85">
        <v>138601</v>
      </c>
      <c r="G73" s="85">
        <v>160470</v>
      </c>
      <c r="H73" s="85">
        <v>160870</v>
      </c>
      <c r="I73" s="85">
        <v>171729</v>
      </c>
      <c r="J73" s="85">
        <v>175641</v>
      </c>
      <c r="K73" s="85">
        <v>150935</v>
      </c>
      <c r="L73" s="11">
        <f t="shared" ref="L73" si="21">SUM(L69:L72)</f>
        <v>148199</v>
      </c>
      <c r="M73" s="11">
        <f>SUM(M69:M72)</f>
        <v>138452</v>
      </c>
      <c r="N73" s="11">
        <f>SUM(N69:N72)</f>
        <v>154300</v>
      </c>
      <c r="O73" s="11">
        <f>SUM(O69:O72)</f>
        <v>185750.25</v>
      </c>
      <c r="P73" s="8">
        <f>SUM(P69:P72)</f>
        <v>181090.5</v>
      </c>
      <c r="Q73" s="11">
        <f>SUM(Q69:Q72)</f>
        <v>203275.75</v>
      </c>
      <c r="R73" s="11">
        <f t="shared" ref="R73" si="22">SUM(R69:R72)</f>
        <v>197039</v>
      </c>
      <c r="S73" s="11">
        <f>Data!H7</f>
        <v>229624.25</v>
      </c>
      <c r="T73" s="11">
        <f>Data!H19</f>
        <v>237524.5</v>
      </c>
      <c r="U73" s="11">
        <f>Data!$H31</f>
        <v>241120.5</v>
      </c>
      <c r="V73" s="11">
        <f>Data!$H43</f>
        <v>224901.75</v>
      </c>
      <c r="W73" s="11">
        <f>Data!$H55</f>
        <v>260401</v>
      </c>
      <c r="X73" s="11">
        <f>Data!$H67</f>
        <v>325527</v>
      </c>
      <c r="Y73" s="11">
        <f>Data!$H79</f>
        <v>273964.75</v>
      </c>
      <c r="Z73" s="11">
        <f>Data!$H91</f>
        <v>268106.75</v>
      </c>
      <c r="AA73" s="11">
        <f>Data!$H103</f>
        <v>284461</v>
      </c>
      <c r="AB73" s="11">
        <f>Data!$H115</f>
        <v>265573</v>
      </c>
      <c r="AC73" s="11"/>
    </row>
    <row r="74" spans="1:29" ht="19.95" customHeight="1" x14ac:dyDescent="0.25">
      <c r="A74" s="12"/>
      <c r="B74" s="13"/>
      <c r="C74" s="86"/>
      <c r="D74" s="86"/>
      <c r="E74" s="86"/>
      <c r="F74" s="86"/>
      <c r="G74" s="86"/>
      <c r="H74" s="86"/>
      <c r="I74" s="86"/>
      <c r="J74" s="86"/>
      <c r="K74" s="86"/>
      <c r="L74" s="12"/>
      <c r="M74" s="12"/>
      <c r="N74" s="12"/>
      <c r="O74" s="12"/>
      <c r="P74" s="14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</row>
    <row r="75" spans="1:29" ht="19.95" customHeight="1" x14ac:dyDescent="0.3">
      <c r="A75" s="38" t="s">
        <v>0</v>
      </c>
      <c r="B75" s="7" t="s">
        <v>18</v>
      </c>
      <c r="C75" s="85"/>
      <c r="D75" s="85"/>
      <c r="E75" s="85"/>
      <c r="F75" s="85"/>
      <c r="G75" s="85"/>
      <c r="H75" s="85"/>
      <c r="I75" s="85"/>
      <c r="J75" s="85"/>
      <c r="K75" s="85"/>
      <c r="L75" s="20">
        <f t="shared" ref="L75:U75" si="23">L3+L9+L15+L21+L27+L33+L39+L45+L51+L57+L63+L69</f>
        <v>791831</v>
      </c>
      <c r="M75" s="20">
        <f t="shared" si="23"/>
        <v>824331</v>
      </c>
      <c r="N75" s="20">
        <f t="shared" si="23"/>
        <v>855334</v>
      </c>
      <c r="O75" s="20">
        <f t="shared" si="23"/>
        <v>936808</v>
      </c>
      <c r="P75" s="21">
        <f t="shared" si="23"/>
        <v>998843.25</v>
      </c>
      <c r="Q75" s="20">
        <f t="shared" si="23"/>
        <v>1034526.25</v>
      </c>
      <c r="R75" s="20">
        <f t="shared" si="23"/>
        <v>997828</v>
      </c>
      <c r="S75" s="20">
        <f t="shared" si="23"/>
        <v>1006119</v>
      </c>
      <c r="T75" s="20">
        <f t="shared" si="23"/>
        <v>1014570.25</v>
      </c>
      <c r="U75" s="20">
        <f t="shared" si="23"/>
        <v>977786</v>
      </c>
      <c r="V75" s="20">
        <f t="shared" ref="V75:AA75" si="24">V3+V9+V15+V21+V27+V33+V39+V45+V51+V57+V63+V69</f>
        <v>966102</v>
      </c>
      <c r="W75" s="20">
        <f t="shared" si="24"/>
        <v>940683.75</v>
      </c>
      <c r="X75" s="20">
        <f t="shared" si="24"/>
        <v>1049587.75</v>
      </c>
      <c r="Y75" s="20">
        <f t="shared" si="24"/>
        <v>1076146.25</v>
      </c>
      <c r="Z75" s="20">
        <f t="shared" si="24"/>
        <v>1101620.25</v>
      </c>
      <c r="AA75" s="20">
        <f t="shared" si="24"/>
        <v>1138958.5</v>
      </c>
      <c r="AB75" s="20">
        <f t="shared" ref="AB75:AC75" si="25">AB3+AB9+AB15+AB21+AB27+AB33+AB39+AB45+AB51+AB57+AB63+AB69</f>
        <v>1059708.75</v>
      </c>
      <c r="AC75" s="20">
        <f t="shared" si="25"/>
        <v>639890.75</v>
      </c>
    </row>
    <row r="76" spans="1:29" ht="19.95" customHeight="1" x14ac:dyDescent="0.3">
      <c r="A76" s="38"/>
      <c r="B76" s="7" t="s">
        <v>19</v>
      </c>
      <c r="C76" s="85"/>
      <c r="D76" s="85"/>
      <c r="E76" s="85"/>
      <c r="F76" s="85"/>
      <c r="G76" s="85"/>
      <c r="H76" s="85"/>
      <c r="I76" s="85"/>
      <c r="J76" s="85"/>
      <c r="K76" s="85"/>
      <c r="L76" s="20">
        <f t="shared" ref="L76:V76" si="26">L4+L10+L16+L22+L28+L34+L40+L46+L52+L58+L64+L70</f>
        <v>689931</v>
      </c>
      <c r="M76" s="20">
        <f t="shared" si="26"/>
        <v>766680</v>
      </c>
      <c r="N76" s="20">
        <f t="shared" si="26"/>
        <v>768873.25</v>
      </c>
      <c r="O76" s="20">
        <f t="shared" si="26"/>
        <v>870317.5</v>
      </c>
      <c r="P76" s="21">
        <f t="shared" si="26"/>
        <v>934118.5</v>
      </c>
      <c r="Q76" s="20">
        <f t="shared" si="26"/>
        <v>1017878.5</v>
      </c>
      <c r="R76" s="20">
        <f t="shared" si="26"/>
        <v>1082520</v>
      </c>
      <c r="S76" s="20">
        <f t="shared" si="26"/>
        <v>1174893.5</v>
      </c>
      <c r="T76" s="20">
        <f t="shared" si="26"/>
        <v>1276334.5</v>
      </c>
      <c r="U76" s="20">
        <f t="shared" si="26"/>
        <v>1327408.75</v>
      </c>
      <c r="V76" s="20">
        <f t="shared" si="26"/>
        <v>1366381</v>
      </c>
      <c r="W76" s="20">
        <f t="shared" ref="W76:X76" si="27">W4+W10+W16+W22+W28+W34+W40+W46+W52+W58+W64+W70</f>
        <v>1316975.5</v>
      </c>
      <c r="X76" s="20">
        <f t="shared" si="27"/>
        <v>1679528</v>
      </c>
      <c r="Y76" s="20">
        <f t="shared" ref="Y76:AA77" si="28">Y4+Y10+Y16+Y22+Y28+Y34+Y40+Y46+Y52+Y58+Y64+Y70</f>
        <v>1728910.5</v>
      </c>
      <c r="Z76" s="20">
        <f t="shared" si="28"/>
        <v>1525899.75</v>
      </c>
      <c r="AA76" s="20">
        <f t="shared" si="28"/>
        <v>1627165.25</v>
      </c>
      <c r="AB76" s="20">
        <f t="shared" ref="AB76:AC76" si="29">AB4+AB10+AB16+AB22+AB28+AB34+AB40+AB46+AB52+AB58+AB64+AB70</f>
        <v>1525804</v>
      </c>
      <c r="AC76" s="20">
        <f t="shared" si="29"/>
        <v>935237.75</v>
      </c>
    </row>
    <row r="77" spans="1:29" ht="19.95" customHeight="1" x14ac:dyDescent="0.3">
      <c r="A77" s="38"/>
      <c r="B77" s="7" t="s">
        <v>25</v>
      </c>
      <c r="C77" s="85"/>
      <c r="D77" s="85"/>
      <c r="E77" s="85"/>
      <c r="F77" s="85"/>
      <c r="G77" s="85"/>
      <c r="H77" s="85"/>
      <c r="I77" s="85"/>
      <c r="J77" s="85"/>
      <c r="K77" s="85"/>
      <c r="L77" s="21">
        <f>L5+L11+L17+L23+L29+L35+L41+L47+L53+L59+L65+L71</f>
        <v>136529</v>
      </c>
      <c r="M77" s="21">
        <f>M5+M11+M17+M23+M29+M35+M41+M47+M53+M59+M65+M71</f>
        <v>181039</v>
      </c>
      <c r="N77" s="21">
        <f t="shared" ref="N77:T78" si="30">N5+N11+N17+N23+N29+N35+N41+N47+N53+N59+N65+N71</f>
        <v>176802.5</v>
      </c>
      <c r="O77" s="21">
        <f t="shared" si="30"/>
        <v>195567.25</v>
      </c>
      <c r="P77" s="21">
        <f t="shared" si="30"/>
        <v>188388.75</v>
      </c>
      <c r="Q77" s="20">
        <f t="shared" si="30"/>
        <v>263862.5</v>
      </c>
      <c r="R77" s="20">
        <f t="shared" si="30"/>
        <v>394383.75</v>
      </c>
      <c r="S77" s="20">
        <f t="shared" si="30"/>
        <v>422843.5</v>
      </c>
      <c r="T77" s="20">
        <f t="shared" si="30"/>
        <v>506736.75</v>
      </c>
      <c r="U77" s="20">
        <f t="shared" ref="U77:V77" si="31">U5+U11+U17+U23+U29+U35+U41+U47+U53+U59+U65+U71</f>
        <v>528049.25</v>
      </c>
      <c r="V77" s="20">
        <f t="shared" si="31"/>
        <v>582802</v>
      </c>
      <c r="W77" s="20">
        <f t="shared" ref="W77:X77" si="32">W5+W11+W17+W23+W29+W35+W41+W47+W53+W59+W65+W71</f>
        <v>534216.5</v>
      </c>
      <c r="X77" s="20">
        <f t="shared" si="32"/>
        <v>762353.5</v>
      </c>
      <c r="Y77" s="20">
        <f t="shared" si="28"/>
        <v>850899</v>
      </c>
      <c r="Z77" s="20">
        <f t="shared" si="28"/>
        <v>618841</v>
      </c>
      <c r="AA77" s="20">
        <f t="shared" si="28"/>
        <v>701602.25</v>
      </c>
      <c r="AB77" s="20">
        <f t="shared" ref="AB77:AC77" si="33">AB5+AB11+AB17+AB23+AB29+AB35+AB41+AB47+AB53+AB59+AB65+AB71</f>
        <v>616688</v>
      </c>
      <c r="AC77" s="20">
        <f t="shared" si="33"/>
        <v>321727.5</v>
      </c>
    </row>
    <row r="78" spans="1:29" ht="19.95" customHeight="1" x14ac:dyDescent="0.3">
      <c r="A78" s="38"/>
      <c r="B78" s="7" t="s">
        <v>26</v>
      </c>
      <c r="C78" s="85"/>
      <c r="D78" s="85"/>
      <c r="E78" s="85"/>
      <c r="F78" s="85"/>
      <c r="G78" s="85"/>
      <c r="H78" s="85"/>
      <c r="I78" s="85"/>
      <c r="J78" s="85"/>
      <c r="K78" s="85"/>
      <c r="L78" s="20">
        <f>L6+L12+L18+L24+L30+L36+L42+L48+L54+L60+L66+L72</f>
        <v>126937</v>
      </c>
      <c r="M78" s="20">
        <f>M6+M12+M18+M24+M30+M36+M42+M48+M54+M60+M66+M72</f>
        <v>122968</v>
      </c>
      <c r="N78" s="20">
        <f>N6+N12+N18+N24+N30+N36+N42+N48+N54+N60+N66+N72</f>
        <v>117019.25</v>
      </c>
      <c r="O78" s="20">
        <f>O6+O12+O18+O24+O30+O36+O42+O48+O54+O60+O66+O72</f>
        <v>103191.25</v>
      </c>
      <c r="P78" s="21">
        <f t="shared" si="30"/>
        <v>102182</v>
      </c>
      <c r="Q78" s="20">
        <f t="shared" si="30"/>
        <v>76770.5</v>
      </c>
      <c r="R78" s="20">
        <f t="shared" si="30"/>
        <v>74538.25</v>
      </c>
      <c r="S78" s="20">
        <f t="shared" si="30"/>
        <v>51850.25</v>
      </c>
      <c r="T78" s="20">
        <f t="shared" si="30"/>
        <v>43374.75</v>
      </c>
      <c r="U78" s="20">
        <f t="shared" ref="U78:V78" si="34">U6+U12+U18+U24+U30+U36+U42+U48+U54+U60+U66+U72</f>
        <v>22660.25</v>
      </c>
      <c r="V78" s="20">
        <f t="shared" si="34"/>
        <v>22677</v>
      </c>
      <c r="W78" s="20">
        <f t="shared" ref="W78:X78" si="35">W6+W12+W18+W24+W30+W36+W42+W48+W54+W60+W66+W72</f>
        <v>21538.75</v>
      </c>
      <c r="X78" s="20">
        <f t="shared" si="35"/>
        <v>31364.5</v>
      </c>
      <c r="Y78" s="20">
        <f t="shared" ref="Y78:Z78" si="36">Y6+Y12+Y18+Y24+Y30+Y36+Y42+Y48+Y54+Y60+Y66+Y72</f>
        <v>47274</v>
      </c>
      <c r="Z78" s="20">
        <f t="shared" si="36"/>
        <v>41185</v>
      </c>
      <c r="AA78" s="20">
        <f t="shared" ref="AA78:AB78" si="37">AA6+AA12+AA18+AA24+AA30+AA36+AA42+AA48+AA54+AA60+AA66+AA72</f>
        <v>55785.5</v>
      </c>
      <c r="AB78" s="20">
        <f t="shared" si="37"/>
        <v>37436.75</v>
      </c>
      <c r="AC78" s="20">
        <f t="shared" ref="AC78" si="38">AC6+AC12+AC18+AC24+AC30+AC36+AC42+AC48+AC54+AC60+AC66+AC72</f>
        <v>12738.5</v>
      </c>
    </row>
    <row r="79" spans="1:29" ht="19.95" customHeight="1" x14ac:dyDescent="0.3">
      <c r="A79" s="38"/>
      <c r="B79" s="7" t="s">
        <v>15</v>
      </c>
      <c r="C79" s="85">
        <v>1347517</v>
      </c>
      <c r="D79" s="85">
        <v>1303797</v>
      </c>
      <c r="E79" s="85">
        <v>1437779</v>
      </c>
      <c r="F79" s="85">
        <v>1646279</v>
      </c>
      <c r="G79" s="85">
        <v>1808933</v>
      </c>
      <c r="H79" s="85">
        <v>1981955</v>
      </c>
      <c r="I79" s="85">
        <v>2046285</v>
      </c>
      <c r="J79" s="85">
        <v>2128366</v>
      </c>
      <c r="K79" s="85">
        <v>2083278</v>
      </c>
      <c r="L79" s="22">
        <f t="shared" ref="L79" si="39">SUM(L75:L78)</f>
        <v>1745228</v>
      </c>
      <c r="M79" s="22">
        <f t="shared" ref="M79:T79" si="40">SUM(M75:M78)</f>
        <v>1895018</v>
      </c>
      <c r="N79" s="22">
        <f t="shared" si="40"/>
        <v>1918029</v>
      </c>
      <c r="O79" s="22">
        <f t="shared" si="40"/>
        <v>2105884</v>
      </c>
      <c r="P79" s="23">
        <f t="shared" si="40"/>
        <v>2223532.5</v>
      </c>
      <c r="Q79" s="22">
        <f t="shared" si="40"/>
        <v>2393037.75</v>
      </c>
      <c r="R79" s="22">
        <f t="shared" si="40"/>
        <v>2549270</v>
      </c>
      <c r="S79" s="22">
        <f>SUM(S75:S78)</f>
        <v>2655706.25</v>
      </c>
      <c r="T79" s="22">
        <f t="shared" si="40"/>
        <v>2841016.25</v>
      </c>
      <c r="U79" s="22">
        <f t="shared" ref="U79:V79" si="41">SUM(U75:U78)</f>
        <v>2855904.25</v>
      </c>
      <c r="V79" s="22">
        <f t="shared" si="41"/>
        <v>2937962</v>
      </c>
      <c r="W79" s="22">
        <f t="shared" ref="W79:X79" si="42">SUM(W75:W78)</f>
        <v>2813414.5</v>
      </c>
      <c r="X79" s="22">
        <f t="shared" si="42"/>
        <v>3522833.75</v>
      </c>
      <c r="Y79" s="22">
        <f>SUM(Y75:Y78)</f>
        <v>3703229.75</v>
      </c>
      <c r="Z79" s="22">
        <f>SUM(Z75:Z78)</f>
        <v>3287546</v>
      </c>
      <c r="AA79" s="22">
        <f>SUM(AA75:AA78)</f>
        <v>3523511.5</v>
      </c>
      <c r="AB79" s="22">
        <f>SUM(AB75:AB78)</f>
        <v>3239637.5</v>
      </c>
      <c r="AC79" s="22">
        <f>SUM(AC75:AC78)</f>
        <v>1909594.5</v>
      </c>
    </row>
    <row r="80" spans="1:29" ht="19.95" customHeight="1" x14ac:dyDescent="0.25">
      <c r="S80" s="1"/>
    </row>
    <row r="81" spans="1:29" s="6" customFormat="1" ht="19.95" customHeight="1" x14ac:dyDescent="0.25">
      <c r="A81" s="58" t="s">
        <v>16</v>
      </c>
      <c r="B81" s="59"/>
      <c r="C81" s="53"/>
      <c r="D81" s="53"/>
      <c r="E81" s="53"/>
      <c r="F81" s="53"/>
      <c r="G81" s="53"/>
      <c r="H81" s="53"/>
      <c r="I81" s="53"/>
      <c r="J81" s="53"/>
      <c r="K81" s="53"/>
      <c r="L81" s="53">
        <v>2009</v>
      </c>
      <c r="M81" s="53">
        <v>2010</v>
      </c>
      <c r="N81" s="53">
        <f t="shared" ref="N81:W81" si="43">N2</f>
        <v>2011</v>
      </c>
      <c r="O81" s="53">
        <f t="shared" si="43"/>
        <v>2012</v>
      </c>
      <c r="P81" s="53">
        <f t="shared" si="43"/>
        <v>2013</v>
      </c>
      <c r="Q81" s="53">
        <f t="shared" si="43"/>
        <v>2014</v>
      </c>
      <c r="R81" s="53">
        <f t="shared" si="43"/>
        <v>2015</v>
      </c>
      <c r="S81" s="53">
        <f t="shared" si="43"/>
        <v>2016</v>
      </c>
      <c r="T81" s="53">
        <f t="shared" si="43"/>
        <v>2017</v>
      </c>
      <c r="U81" s="53">
        <f t="shared" si="43"/>
        <v>2018</v>
      </c>
      <c r="V81" s="53">
        <f t="shared" si="43"/>
        <v>2019</v>
      </c>
      <c r="W81" s="53">
        <f t="shared" si="43"/>
        <v>2020</v>
      </c>
      <c r="X81" s="53">
        <f t="shared" ref="X81:AC81" si="44">X2</f>
        <v>2021</v>
      </c>
      <c r="Y81" s="53">
        <f t="shared" si="44"/>
        <v>2022</v>
      </c>
      <c r="Z81" s="53">
        <f t="shared" si="44"/>
        <v>2023</v>
      </c>
      <c r="AA81" s="53">
        <f t="shared" si="44"/>
        <v>2024</v>
      </c>
      <c r="AB81" s="53">
        <f t="shared" si="44"/>
        <v>2025</v>
      </c>
      <c r="AC81" s="53">
        <f t="shared" si="44"/>
        <v>2026</v>
      </c>
    </row>
    <row r="82" spans="1:29" ht="19.95" customHeight="1" x14ac:dyDescent="0.3">
      <c r="A82" s="24"/>
      <c r="B82" s="25" t="s">
        <v>18</v>
      </c>
      <c r="C82" s="25"/>
      <c r="D82" s="25"/>
      <c r="E82" s="25"/>
      <c r="F82" s="25"/>
      <c r="G82" s="25"/>
      <c r="H82" s="25"/>
      <c r="I82" s="25"/>
      <c r="J82" s="25"/>
      <c r="K82" s="25"/>
      <c r="L82" s="26">
        <v>-0.159</v>
      </c>
      <c r="M82" s="26">
        <f>(M75-L75)/L75</f>
        <v>4.1044111685448033E-2</v>
      </c>
      <c r="N82" s="26">
        <f t="shared" ref="N82:Y82" si="45">(N75-M75)/M75</f>
        <v>3.7609892142840683E-2</v>
      </c>
      <c r="O82" s="26">
        <f t="shared" si="45"/>
        <v>9.5254017728746893E-2</v>
      </c>
      <c r="P82" s="26">
        <f t="shared" si="45"/>
        <v>6.6219812384181176E-2</v>
      </c>
      <c r="Q82" s="26">
        <f t="shared" si="45"/>
        <v>3.5724324111916457E-2</v>
      </c>
      <c r="R82" s="26">
        <f t="shared" si="45"/>
        <v>-3.5473483635625483E-2</v>
      </c>
      <c r="S82" s="26">
        <f t="shared" si="45"/>
        <v>8.3090472506283652E-3</v>
      </c>
      <c r="T82" s="26">
        <f t="shared" si="45"/>
        <v>8.3998513098351192E-3</v>
      </c>
      <c r="U82" s="26">
        <f t="shared" si="45"/>
        <v>-3.6255991145019283E-2</v>
      </c>
      <c r="V82" s="26">
        <f t="shared" si="45"/>
        <v>-1.1949444970576383E-2</v>
      </c>
      <c r="W82" s="26">
        <f t="shared" si="45"/>
        <v>-2.6310110112596808E-2</v>
      </c>
      <c r="X82" s="26">
        <f t="shared" si="45"/>
        <v>0.11577110798395317</v>
      </c>
      <c r="Y82" s="26">
        <f t="shared" si="45"/>
        <v>2.5303744255780424E-2</v>
      </c>
      <c r="Z82" s="27">
        <f t="shared" ref="Z82:AA86" si="46">Z75/(Y3+Y9+Y15+Y21+Y27+Y33+Y39+Y45+Y51+Y57+Y63+Y69)-1</f>
        <v>2.3671503757040524E-2</v>
      </c>
      <c r="AA82" s="27">
        <f t="shared" si="46"/>
        <v>3.389393940425478E-2</v>
      </c>
      <c r="AB82" s="27">
        <f>AB75/(AA3+AA9+AA15+AA21+AA27+AA33+AA39+AA45+AA51+AA57+AA63+AA69)-1</f>
        <v>-6.9580893421489876E-2</v>
      </c>
      <c r="AC82" s="27">
        <f>AC75/(AB3+AB9+AB15+AB21+AB27+AB33+AB39)-1</f>
        <v>2.9410368897490269E-2</v>
      </c>
    </row>
    <row r="83" spans="1:29" ht="19.95" customHeight="1" x14ac:dyDescent="0.3">
      <c r="A83" s="24"/>
      <c r="B83" s="25" t="s">
        <v>19</v>
      </c>
      <c r="C83" s="25"/>
      <c r="D83" s="25"/>
      <c r="E83" s="25"/>
      <c r="F83" s="25"/>
      <c r="G83" s="25"/>
      <c r="H83" s="25"/>
      <c r="I83" s="25"/>
      <c r="J83" s="25"/>
      <c r="K83" s="25"/>
      <c r="L83" s="26">
        <v>-0.19600000000000001</v>
      </c>
      <c r="M83" s="26">
        <f>(M76-L76)/L76</f>
        <v>0.11124155893850254</v>
      </c>
      <c r="N83" s="26">
        <f t="shared" ref="N83:Y83" si="47">(N76-M76)/M76</f>
        <v>2.8607111180675117E-3</v>
      </c>
      <c r="O83" s="26">
        <f t="shared" si="47"/>
        <v>0.13193884687755753</v>
      </c>
      <c r="P83" s="26">
        <f t="shared" si="47"/>
        <v>7.3307729650386205E-2</v>
      </c>
      <c r="Q83" s="26">
        <f t="shared" si="47"/>
        <v>8.9667424422062089E-2</v>
      </c>
      <c r="R83" s="26">
        <f t="shared" si="47"/>
        <v>6.3506106082405714E-2</v>
      </c>
      <c r="S83" s="26">
        <f t="shared" si="47"/>
        <v>8.5331910726822599E-2</v>
      </c>
      <c r="T83" s="26">
        <f t="shared" si="47"/>
        <v>8.6340591721717749E-2</v>
      </c>
      <c r="U83" s="26">
        <f t="shared" si="47"/>
        <v>4.0016351512867511E-2</v>
      </c>
      <c r="V83" s="26">
        <f t="shared" si="47"/>
        <v>2.9359645248684701E-2</v>
      </c>
      <c r="W83" s="26">
        <f t="shared" si="47"/>
        <v>-3.6157923741621113E-2</v>
      </c>
      <c r="X83" s="26">
        <f t="shared" si="47"/>
        <v>0.27529175751561058</v>
      </c>
      <c r="Y83" s="26">
        <f t="shared" si="47"/>
        <v>2.9402605970248786E-2</v>
      </c>
      <c r="Z83" s="27">
        <f t="shared" si="46"/>
        <v>-0.11742120254345145</v>
      </c>
      <c r="AA83" s="27">
        <f t="shared" si="46"/>
        <v>6.6364451530973811E-2</v>
      </c>
      <c r="AB83" s="27">
        <f>AB76/(AA4+AA10+AA16+AA22+AA28+AA34+AA40+AA46+AA52+AA58+AA64+AA70)-1</f>
        <v>-6.2293150618844662E-2</v>
      </c>
      <c r="AC83" s="27">
        <f>AC76/(AB4+AB10+AB16+AB22+AB28+AB34+AB40)-1</f>
        <v>5.7896932171827897E-2</v>
      </c>
    </row>
    <row r="84" spans="1:29" ht="19.95" customHeight="1" x14ac:dyDescent="0.3">
      <c r="A84" s="24"/>
      <c r="B84" s="25" t="s">
        <v>25</v>
      </c>
      <c r="C84" s="25"/>
      <c r="D84" s="25"/>
      <c r="E84" s="25"/>
      <c r="F84" s="25"/>
      <c r="G84" s="25"/>
      <c r="H84" s="25"/>
      <c r="I84" s="25"/>
      <c r="J84" s="25"/>
      <c r="K84" s="25"/>
      <c r="L84" s="26">
        <v>-0.23499999999999999</v>
      </c>
      <c r="M84" s="26">
        <f>(M77-L77)/L77</f>
        <v>0.32601132360157914</v>
      </c>
      <c r="N84" s="26">
        <f t="shared" ref="N84:Y84" si="48">(N77-M77)/M77</f>
        <v>-2.3401035136075651E-2</v>
      </c>
      <c r="O84" s="26">
        <f t="shared" si="48"/>
        <v>0.10613396303785297</v>
      </c>
      <c r="P84" s="26">
        <f t="shared" si="48"/>
        <v>-3.6706043573246541E-2</v>
      </c>
      <c r="Q84" s="26">
        <f t="shared" si="48"/>
        <v>0.4006276914093862</v>
      </c>
      <c r="R84" s="26">
        <f t="shared" si="48"/>
        <v>0.49465630773603675</v>
      </c>
      <c r="S84" s="26">
        <f t="shared" si="48"/>
        <v>7.2162582763615382E-2</v>
      </c>
      <c r="T84" s="26">
        <f t="shared" si="48"/>
        <v>0.19840260048930633</v>
      </c>
      <c r="U84" s="26">
        <f t="shared" si="48"/>
        <v>4.2058327129421737E-2</v>
      </c>
      <c r="V84" s="26">
        <f t="shared" si="48"/>
        <v>0.10368871842919955</v>
      </c>
      <c r="W84" s="26">
        <f t="shared" si="48"/>
        <v>-8.3365362507335256E-2</v>
      </c>
      <c r="X84" s="26">
        <f t="shared" si="48"/>
        <v>0.42704970737519338</v>
      </c>
      <c r="Y84" s="26">
        <f t="shared" si="48"/>
        <v>0.11614756146590788</v>
      </c>
      <c r="Z84" s="27">
        <f t="shared" si="46"/>
        <v>-0.27272096923371636</v>
      </c>
      <c r="AA84" s="27">
        <f t="shared" si="46"/>
        <v>0.13373588692410499</v>
      </c>
      <c r="AB84" s="27">
        <f>AB77/(AA5+AA11+AA17+AA23+AA29+AA35+AA41+AA47+AA53+AA59+AA65+AA71)-1</f>
        <v>-0.12102904459043573</v>
      </c>
      <c r="AC84" s="27">
        <f>AC77/(AB5+AB11+AB17+AB23+AB29+AB35+AB41)-1</f>
        <v>-0.12566089576089123</v>
      </c>
    </row>
    <row r="85" spans="1:29" ht="19.95" customHeight="1" x14ac:dyDescent="0.3">
      <c r="A85" s="24"/>
      <c r="B85" s="25" t="s">
        <v>26</v>
      </c>
      <c r="C85" s="25"/>
      <c r="D85" s="25"/>
      <c r="E85" s="25"/>
      <c r="F85" s="25"/>
      <c r="G85" s="25"/>
      <c r="H85" s="25"/>
      <c r="I85" s="25"/>
      <c r="J85" s="25"/>
      <c r="K85" s="25"/>
      <c r="L85" s="26">
        <v>0.215</v>
      </c>
      <c r="M85" s="26">
        <f>(M78-L78)/L78</f>
        <v>-3.1267479143197018E-2</v>
      </c>
      <c r="N85" s="26">
        <f t="shared" ref="N85:Y85" si="49">(N78-M78)/M78</f>
        <v>-4.8376406870080019E-2</v>
      </c>
      <c r="O85" s="26">
        <f t="shared" si="49"/>
        <v>-0.11816859191970552</v>
      </c>
      <c r="P85" s="26">
        <f t="shared" si="49"/>
        <v>-9.7803835111988664E-3</v>
      </c>
      <c r="Q85" s="26">
        <f t="shared" si="49"/>
        <v>-0.24868861443307042</v>
      </c>
      <c r="R85" s="26">
        <f t="shared" si="49"/>
        <v>-2.9076924078910518E-2</v>
      </c>
      <c r="S85" s="26">
        <f t="shared" si="49"/>
        <v>-0.30438063678715288</v>
      </c>
      <c r="T85" s="26">
        <f t="shared" si="49"/>
        <v>-0.16346112120963738</v>
      </c>
      <c r="U85" s="26">
        <f t="shared" si="49"/>
        <v>-0.47757047591052398</v>
      </c>
      <c r="V85" s="26">
        <f t="shared" si="49"/>
        <v>7.3917984135214753E-4</v>
      </c>
      <c r="W85" s="26">
        <f t="shared" si="49"/>
        <v>-5.0194029192573972E-2</v>
      </c>
      <c r="X85" s="26">
        <f t="shared" si="49"/>
        <v>0.45618942603447277</v>
      </c>
      <c r="Y85" s="26">
        <f t="shared" si="49"/>
        <v>0.50724545266144849</v>
      </c>
      <c r="Z85" s="27">
        <f t="shared" si="46"/>
        <v>-0.12880230147649874</v>
      </c>
      <c r="AA85" s="27">
        <f t="shared" si="46"/>
        <v>0.35451013718586855</v>
      </c>
      <c r="AB85" s="27">
        <f>AB78/(AA6+AA12+AA18+AA24+AA30+AA36+AA42+AA48+AA54+AA60+AA66+AA72)-1</f>
        <v>-0.32891611619506866</v>
      </c>
      <c r="AC85" s="27">
        <f>AC78/(AB6+AB12+AB18+AB24+AB30+AB36+AB42)-1</f>
        <v>-0.52098746862455703</v>
      </c>
    </row>
    <row r="86" spans="1:29" ht="19.95" customHeight="1" x14ac:dyDescent="0.3">
      <c r="A86" s="24"/>
      <c r="B86" s="25" t="s">
        <v>15</v>
      </c>
      <c r="C86" s="26">
        <v>3.1365357429602073E-2</v>
      </c>
      <c r="D86" s="26">
        <v>-3.2444859693792363E-2</v>
      </c>
      <c r="E86" s="26">
        <v>0.10276293011872246</v>
      </c>
      <c r="F86" s="26">
        <v>0.14501533267630143</v>
      </c>
      <c r="G86" s="26">
        <v>9.8800993027305828E-2</v>
      </c>
      <c r="H86" s="26">
        <v>9.5648650336966595E-2</v>
      </c>
      <c r="I86" s="26">
        <v>3.2457850960289213E-2</v>
      </c>
      <c r="J86" s="26">
        <v>4.0111695041651067E-2</v>
      </c>
      <c r="K86" s="26">
        <v>-2.1184326379955327E-2</v>
      </c>
      <c r="L86" s="26">
        <v>-0.16200000000000001</v>
      </c>
      <c r="M86" s="26">
        <f>(M79-L79)/L79</f>
        <v>8.5828327301647689E-2</v>
      </c>
      <c r="N86" s="26">
        <f t="shared" ref="N86:Y86" si="50">(N79-M79)/M79</f>
        <v>1.2142892574107476E-2</v>
      </c>
      <c r="O86" s="26">
        <f t="shared" si="50"/>
        <v>9.7941689098548557E-2</v>
      </c>
      <c r="P86" s="26">
        <f t="shared" si="50"/>
        <v>5.5866562450733279E-2</v>
      </c>
      <c r="Q86" s="26">
        <f t="shared" si="50"/>
        <v>7.623241396291712E-2</v>
      </c>
      <c r="R86" s="26">
        <f t="shared" si="50"/>
        <v>6.5286161908645196E-2</v>
      </c>
      <c r="S86" s="26">
        <f t="shared" si="50"/>
        <v>4.1751658317871393E-2</v>
      </c>
      <c r="T86" s="26">
        <f t="shared" si="50"/>
        <v>6.9778048682906851E-2</v>
      </c>
      <c r="U86" s="26">
        <f t="shared" si="50"/>
        <v>5.2403783329292818E-3</v>
      </c>
      <c r="V86" s="26">
        <f t="shared" si="50"/>
        <v>2.8732668470940508E-2</v>
      </c>
      <c r="W86" s="26">
        <f t="shared" si="50"/>
        <v>-4.2392481590980413E-2</v>
      </c>
      <c r="X86" s="26">
        <f t="shared" si="50"/>
        <v>0.25215596564246046</v>
      </c>
      <c r="Y86" s="26">
        <f t="shared" si="50"/>
        <v>5.1207639304579729E-2</v>
      </c>
      <c r="Z86" s="27">
        <f t="shared" si="46"/>
        <v>-0.11224897672092848</v>
      </c>
      <c r="AA86" s="27">
        <f t="shared" si="46"/>
        <v>7.1775573634559109E-2</v>
      </c>
      <c r="AB86" s="27">
        <f>AB79/(AA7+AA13+AA19+AA25+AA31+AA37+AA43+AA49+AA55+AA61+AA67+AA73)-1</f>
        <v>-8.056565162338758E-2</v>
      </c>
      <c r="AC86" s="27">
        <f>AC79/(AB7+AB13+AB19+AB25+AB31+AB37+AB43)-1</f>
        <v>4.9320540094646148E-3</v>
      </c>
    </row>
    <row r="91" spans="1:29" x14ac:dyDescent="0.25">
      <c r="L91" s="9"/>
      <c r="M91" s="9"/>
      <c r="N91" s="9"/>
      <c r="O91" s="9"/>
      <c r="P91" s="9"/>
      <c r="Q91" s="9"/>
      <c r="R91" s="9"/>
    </row>
    <row r="92" spans="1:29" x14ac:dyDescent="0.25">
      <c r="L92" s="9"/>
      <c r="M92" s="9"/>
      <c r="N92" s="9"/>
      <c r="O92" s="9"/>
      <c r="P92" s="9"/>
      <c r="Q92" s="9"/>
      <c r="R92" s="9"/>
    </row>
    <row r="93" spans="1:29" x14ac:dyDescent="0.25">
      <c r="L93" s="9"/>
      <c r="M93" s="9"/>
      <c r="N93" s="9"/>
      <c r="O93" s="9"/>
      <c r="P93" s="9"/>
      <c r="Q93" s="9"/>
      <c r="R93" s="9"/>
    </row>
    <row r="94" spans="1:29" x14ac:dyDescent="0.25">
      <c r="L94" s="9"/>
      <c r="M94" s="9"/>
      <c r="N94" s="9"/>
      <c r="O94" s="9"/>
      <c r="P94" s="9"/>
      <c r="Q94" s="9"/>
      <c r="R94" s="9"/>
    </row>
    <row r="98" spans="13:18" x14ac:dyDescent="0.25">
      <c r="M98" s="28"/>
      <c r="N98" s="28"/>
      <c r="O98" s="28"/>
      <c r="P98" s="28"/>
      <c r="Q98" s="28"/>
      <c r="R98" s="28"/>
    </row>
    <row r="99" spans="13:18" x14ac:dyDescent="0.25">
      <c r="M99" s="28"/>
      <c r="N99" s="28"/>
      <c r="O99" s="28"/>
      <c r="P99" s="28"/>
      <c r="Q99" s="28"/>
      <c r="R99" s="28"/>
    </row>
    <row r="100" spans="13:18" x14ac:dyDescent="0.25">
      <c r="M100" s="28"/>
      <c r="N100" s="28"/>
      <c r="O100" s="28"/>
      <c r="P100" s="28"/>
      <c r="Q100" s="28"/>
      <c r="R100" s="28"/>
    </row>
    <row r="101" spans="13:18" x14ac:dyDescent="0.25">
      <c r="M101" s="28"/>
      <c r="N101" s="28"/>
      <c r="O101" s="28"/>
      <c r="P101" s="28"/>
      <c r="Q101" s="28"/>
      <c r="R101" s="28"/>
    </row>
    <row r="102" spans="13:18" x14ac:dyDescent="0.25">
      <c r="M102" s="28"/>
      <c r="N102" s="28"/>
      <c r="O102" s="28"/>
      <c r="P102" s="28"/>
      <c r="Q102" s="28"/>
      <c r="R102" s="28"/>
    </row>
  </sheetData>
  <printOptions horizontalCentered="1" verticalCentered="1"/>
  <pageMargins left="0.25" right="0.25" top="0" bottom="0.25" header="0.3" footer="0.05"/>
  <pageSetup scale="33" orientation="landscape" horizontalDpi="300" verticalDpi="300" r:id="rId1"/>
  <headerFooter>
    <oddFooter>&amp;L&amp;"Arial,Italic"&amp;11VPA, Market Analysis and Strategy</oddFooter>
  </headerFooter>
  <ignoredErrors>
    <ignoredError sqref="N7:S7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 codeName="Sheet2">
    <pageSetUpPr fitToPage="1"/>
  </sheetPr>
  <dimension ref="A1:AE22"/>
  <sheetViews>
    <sheetView showGridLines="0" defaultGridColor="0" colorId="9" zoomScale="80" zoomScaleNormal="80" zoomScalePageLayoutView="80" workbookViewId="0">
      <selection activeCell="A2" sqref="A2"/>
    </sheetView>
  </sheetViews>
  <sheetFormatPr defaultColWidth="11.453125" defaultRowHeight="15" x14ac:dyDescent="0.25"/>
  <cols>
    <col min="1" max="1" width="11.6328125" style="1" customWidth="1"/>
    <col min="2" max="10" width="11.6328125" style="1" hidden="1" customWidth="1"/>
    <col min="11" max="18" width="12.26953125" style="1" hidden="1" customWidth="1"/>
    <col min="19" max="21" width="12.26953125" style="1" customWidth="1"/>
    <col min="22" max="23" width="11.90625" style="1" bestFit="1" customWidth="1"/>
    <col min="24" max="24" width="11.6328125" style="1" customWidth="1"/>
    <col min="25" max="25" width="10.08984375" style="1" customWidth="1"/>
    <col min="26" max="27" width="10.36328125" style="1" customWidth="1"/>
    <col min="28" max="28" width="13.08984375" style="1" customWidth="1"/>
    <col min="29" max="16384" width="11.453125" style="1"/>
  </cols>
  <sheetData>
    <row r="1" spans="1:31" ht="64.95" customHeight="1" x14ac:dyDescent="0.25">
      <c r="K1" s="2"/>
      <c r="N1" s="2"/>
      <c r="P1" s="2"/>
      <c r="T1" s="2" t="s">
        <v>44</v>
      </c>
      <c r="U1" s="2"/>
      <c r="V1" s="2"/>
      <c r="W1" s="2"/>
      <c r="X1" s="2"/>
    </row>
    <row r="2" spans="1:31" ht="19.95" customHeight="1" x14ac:dyDescent="0.25">
      <c r="A2" s="57"/>
      <c r="B2" s="49">
        <v>2000</v>
      </c>
      <c r="C2" s="49">
        <v>2001</v>
      </c>
      <c r="D2" s="49">
        <v>2002</v>
      </c>
      <c r="E2" s="49">
        <v>2003</v>
      </c>
      <c r="F2" s="49">
        <v>2004</v>
      </c>
      <c r="G2" s="49">
        <v>2005</v>
      </c>
      <c r="H2" s="49">
        <v>2006</v>
      </c>
      <c r="I2" s="49">
        <v>2007</v>
      </c>
      <c r="J2" s="49">
        <v>2008</v>
      </c>
      <c r="K2" s="49">
        <v>2009</v>
      </c>
      <c r="L2" s="49">
        <v>2010</v>
      </c>
      <c r="M2" s="49">
        <v>2011</v>
      </c>
      <c r="N2" s="49">
        <v>2012</v>
      </c>
      <c r="O2" s="49">
        <v>2013</v>
      </c>
      <c r="P2" s="49">
        <v>2014</v>
      </c>
      <c r="Q2" s="49">
        <v>2015</v>
      </c>
      <c r="R2" s="49">
        <v>2016</v>
      </c>
      <c r="S2" s="49">
        <v>2017</v>
      </c>
      <c r="T2" s="49">
        <v>2018</v>
      </c>
      <c r="U2" s="49">
        <v>2019</v>
      </c>
      <c r="V2" s="49">
        <v>2020</v>
      </c>
      <c r="W2" s="49">
        <v>2021</v>
      </c>
      <c r="X2" s="49">
        <v>2022</v>
      </c>
      <c r="Y2" s="49">
        <v>2023</v>
      </c>
      <c r="Z2" s="49">
        <v>2024</v>
      </c>
      <c r="AA2" s="49">
        <v>2025</v>
      </c>
      <c r="AB2" s="49">
        <v>2026</v>
      </c>
    </row>
    <row r="3" spans="1:31" ht="19.95" customHeight="1" x14ac:dyDescent="0.3">
      <c r="A3" s="29" t="s">
        <v>1</v>
      </c>
      <c r="B3" s="9">
        <v>62304</v>
      </c>
      <c r="C3" s="9">
        <v>62946</v>
      </c>
      <c r="D3" s="9">
        <v>55095</v>
      </c>
      <c r="E3" s="9">
        <v>73731</v>
      </c>
      <c r="F3" s="9">
        <v>74282</v>
      </c>
      <c r="G3" s="9">
        <v>88850</v>
      </c>
      <c r="H3" s="9">
        <v>96957</v>
      </c>
      <c r="I3" s="9">
        <v>94942</v>
      </c>
      <c r="J3" s="9">
        <v>98520</v>
      </c>
      <c r="K3" s="9">
        <v>79674</v>
      </c>
      <c r="L3" s="30">
        <v>81812</v>
      </c>
      <c r="M3" s="30">
        <v>91527</v>
      </c>
      <c r="N3" s="9">
        <v>88749</v>
      </c>
      <c r="O3" s="9">
        <v>90900</v>
      </c>
      <c r="P3" s="9">
        <v>96225</v>
      </c>
      <c r="Q3" s="30">
        <v>111322</v>
      </c>
      <c r="R3" s="30">
        <v>109767</v>
      </c>
      <c r="S3" s="30">
        <f>Data!I8</f>
        <v>128420</v>
      </c>
      <c r="T3" s="31">
        <f>Data!I20</f>
        <v>125369</v>
      </c>
      <c r="U3" s="31">
        <f>Data!I32</f>
        <v>134638</v>
      </c>
      <c r="V3" s="31">
        <f>Data!I44</f>
        <v>126634</v>
      </c>
      <c r="W3" s="31">
        <f>Data!I56</f>
        <v>148450</v>
      </c>
      <c r="X3" s="31">
        <f>Data!I68</f>
        <v>144572</v>
      </c>
      <c r="Y3" s="31">
        <f>Data!I80</f>
        <v>160428</v>
      </c>
      <c r="Z3" s="31">
        <f>Data!I92</f>
        <v>152086</v>
      </c>
      <c r="AA3" s="31">
        <f>Data!I104</f>
        <v>148680</v>
      </c>
      <c r="AB3" s="31">
        <f>Data!I116</f>
        <v>144714</v>
      </c>
      <c r="AD3" s="32"/>
    </row>
    <row r="4" spans="1:31" ht="19.95" customHeight="1" x14ac:dyDescent="0.3">
      <c r="A4" s="29" t="s">
        <v>2</v>
      </c>
      <c r="B4" s="9">
        <v>57193</v>
      </c>
      <c r="C4" s="9">
        <v>62306</v>
      </c>
      <c r="D4" s="9">
        <v>58845</v>
      </c>
      <c r="E4" s="9">
        <v>63258</v>
      </c>
      <c r="F4" s="9">
        <v>76480</v>
      </c>
      <c r="G4" s="9">
        <v>83646</v>
      </c>
      <c r="H4" s="9">
        <v>93109</v>
      </c>
      <c r="I4" s="9">
        <v>91800</v>
      </c>
      <c r="J4" s="9">
        <v>98133</v>
      </c>
      <c r="K4" s="33">
        <v>75595</v>
      </c>
      <c r="L4" s="9">
        <v>87394</v>
      </c>
      <c r="M4" s="9">
        <v>87615</v>
      </c>
      <c r="N4" s="33">
        <v>89577</v>
      </c>
      <c r="O4" s="33">
        <v>96404</v>
      </c>
      <c r="P4" s="9">
        <v>102289</v>
      </c>
      <c r="Q4" s="30">
        <v>101184</v>
      </c>
      <c r="R4" s="30">
        <v>124458</v>
      </c>
      <c r="S4" s="30">
        <f>Data!I9</f>
        <v>124607</v>
      </c>
      <c r="T4" s="31">
        <f>Data!I21</f>
        <v>122919</v>
      </c>
      <c r="U4" s="31">
        <f>Data!I33</f>
        <v>127596</v>
      </c>
      <c r="V4" s="31">
        <f>Data!I45</f>
        <v>114959</v>
      </c>
      <c r="W4" s="31">
        <f>Data!I57</f>
        <v>136803</v>
      </c>
      <c r="X4" s="31">
        <f>Data!I69</f>
        <v>162674</v>
      </c>
      <c r="Y4" s="31">
        <f>Data!I81</f>
        <v>141917</v>
      </c>
      <c r="Z4" s="31">
        <f>Data!I93</f>
        <v>154956</v>
      </c>
      <c r="AA4" s="31">
        <f>Data!I105</f>
        <v>137182</v>
      </c>
      <c r="AB4" s="31">
        <f>Data!I117</f>
        <v>128895</v>
      </c>
      <c r="AD4" s="31"/>
    </row>
    <row r="5" spans="1:31" ht="19.95" customHeight="1" x14ac:dyDescent="0.3">
      <c r="A5" s="29" t="s">
        <v>3</v>
      </c>
      <c r="B5" s="9">
        <v>69521</v>
      </c>
      <c r="C5" s="9">
        <v>70308</v>
      </c>
      <c r="D5" s="9">
        <v>67656</v>
      </c>
      <c r="E5" s="9">
        <v>81784</v>
      </c>
      <c r="F5" s="9">
        <v>87770</v>
      </c>
      <c r="G5" s="9">
        <v>94824</v>
      </c>
      <c r="H5" s="9">
        <v>98406</v>
      </c>
      <c r="I5" s="9">
        <v>106596</v>
      </c>
      <c r="J5" s="9">
        <v>97471</v>
      </c>
      <c r="K5" s="33">
        <v>77422</v>
      </c>
      <c r="L5" s="9">
        <v>94509</v>
      </c>
      <c r="M5" s="9">
        <v>91506</v>
      </c>
      <c r="N5" s="33">
        <v>96351</v>
      </c>
      <c r="O5" s="33">
        <v>102564</v>
      </c>
      <c r="P5" s="9">
        <v>112006</v>
      </c>
      <c r="Q5" s="30">
        <v>129873</v>
      </c>
      <c r="R5" s="30">
        <v>120519</v>
      </c>
      <c r="S5" s="30">
        <f>Data!I10</f>
        <v>131800</v>
      </c>
      <c r="T5" s="31">
        <f>Data!I22</f>
        <v>142869</v>
      </c>
      <c r="U5" s="31">
        <f>Data!I34</f>
        <v>135146</v>
      </c>
      <c r="V5" s="31">
        <f>Data!I46</f>
        <v>122655</v>
      </c>
      <c r="W5" s="31">
        <f>Data!I58</f>
        <v>155311</v>
      </c>
      <c r="X5" s="31">
        <f>Data!I70</f>
        <v>173746</v>
      </c>
      <c r="Y5" s="31">
        <f>Data!I82</f>
        <v>137971</v>
      </c>
      <c r="Z5" s="31">
        <f>Data!I94</f>
        <v>159948</v>
      </c>
      <c r="AA5" s="31">
        <f>Data!I106</f>
        <v>167232</v>
      </c>
      <c r="AB5" s="31">
        <f>Data!I118</f>
        <v>168058</v>
      </c>
      <c r="AD5" s="31"/>
    </row>
    <row r="6" spans="1:31" ht="19.95" customHeight="1" x14ac:dyDescent="0.3">
      <c r="A6" s="29" t="s">
        <v>4</v>
      </c>
      <c r="B6" s="9">
        <v>65882</v>
      </c>
      <c r="C6" s="9">
        <v>62689</v>
      </c>
      <c r="D6" s="9">
        <v>66841</v>
      </c>
      <c r="E6" s="9">
        <v>83789</v>
      </c>
      <c r="F6" s="9">
        <v>80269</v>
      </c>
      <c r="G6" s="9">
        <v>95753</v>
      </c>
      <c r="H6" s="9">
        <v>94849</v>
      </c>
      <c r="I6" s="9">
        <v>97866</v>
      </c>
      <c r="J6" s="9">
        <v>106400</v>
      </c>
      <c r="K6" s="33">
        <v>81724</v>
      </c>
      <c r="L6" s="9">
        <v>83985</v>
      </c>
      <c r="M6" s="9">
        <v>92967</v>
      </c>
      <c r="N6" s="33">
        <v>97200</v>
      </c>
      <c r="O6" s="33">
        <v>102986</v>
      </c>
      <c r="P6" s="11">
        <v>114875</v>
      </c>
      <c r="Q6" s="30">
        <v>120552</v>
      </c>
      <c r="R6" s="30">
        <v>121746</v>
      </c>
      <c r="S6" s="30">
        <f>Data!I11</f>
        <v>128321</v>
      </c>
      <c r="T6" s="31">
        <f>Data!I23</f>
        <v>124936</v>
      </c>
      <c r="U6" s="31">
        <f>Data!I35</f>
        <v>138996</v>
      </c>
      <c r="V6" s="31">
        <f>Data!I47</f>
        <v>116459</v>
      </c>
      <c r="W6" s="31">
        <f>Data!I59</f>
        <v>159688</v>
      </c>
      <c r="X6" s="31">
        <f>Data!I71</f>
        <v>180611</v>
      </c>
      <c r="Y6" s="31">
        <f>Data!I83</f>
        <v>142166</v>
      </c>
      <c r="Z6" s="31">
        <f>Data!I95</f>
        <v>176235</v>
      </c>
      <c r="AA6" s="31">
        <f>Data!I107</f>
        <v>164705</v>
      </c>
      <c r="AB6" s="31">
        <f>Data!I119</f>
        <v>145771</v>
      </c>
      <c r="AD6" s="31"/>
    </row>
    <row r="7" spans="1:31" ht="19.95" customHeight="1" x14ac:dyDescent="0.3">
      <c r="A7" s="29" t="s">
        <v>5</v>
      </c>
      <c r="B7" s="9">
        <v>64321</v>
      </c>
      <c r="C7" s="9">
        <v>65608</v>
      </c>
      <c r="D7" s="9">
        <v>68311</v>
      </c>
      <c r="E7" s="9">
        <v>76384</v>
      </c>
      <c r="F7" s="9">
        <v>89337</v>
      </c>
      <c r="G7" s="9">
        <v>97950</v>
      </c>
      <c r="H7" s="9">
        <v>99855</v>
      </c>
      <c r="I7" s="9">
        <v>99183</v>
      </c>
      <c r="J7" s="9">
        <v>101272</v>
      </c>
      <c r="K7" s="33">
        <v>80408</v>
      </c>
      <c r="L7" s="9">
        <v>92296</v>
      </c>
      <c r="M7" s="9">
        <v>91640</v>
      </c>
      <c r="N7" s="33">
        <v>102987</v>
      </c>
      <c r="O7" s="33">
        <v>110920</v>
      </c>
      <c r="P7" s="11">
        <v>117079</v>
      </c>
      <c r="Q7" s="30">
        <v>133411</v>
      </c>
      <c r="R7" s="30">
        <v>124753</v>
      </c>
      <c r="S7" s="30">
        <f>Data!I12</f>
        <v>141218</v>
      </c>
      <c r="T7" s="31">
        <f>Data!I24</f>
        <v>134802</v>
      </c>
      <c r="U7" s="31">
        <f>Data!I36</f>
        <v>146018</v>
      </c>
      <c r="V7" s="31">
        <f>Data!I48</f>
        <v>112913</v>
      </c>
      <c r="W7" s="31">
        <f>Data!I60</f>
        <v>176081</v>
      </c>
      <c r="X7" s="31">
        <f>Data!I72</f>
        <v>189761</v>
      </c>
      <c r="Y7" s="31">
        <f>Data!I84</f>
        <v>146601</v>
      </c>
      <c r="Z7" s="31">
        <f>Data!I96</f>
        <v>182801</v>
      </c>
      <c r="AA7" s="31">
        <f>Data!I108</f>
        <v>159409</v>
      </c>
      <c r="AB7" s="31">
        <f>Data!I120</f>
        <v>163856</v>
      </c>
      <c r="AD7" s="31"/>
    </row>
    <row r="8" spans="1:31" ht="19.95" customHeight="1" x14ac:dyDescent="0.3">
      <c r="A8" s="29" t="s">
        <v>6</v>
      </c>
      <c r="B8" s="9">
        <v>63561</v>
      </c>
      <c r="C8" s="9">
        <v>61924</v>
      </c>
      <c r="D8" s="9">
        <v>65597</v>
      </c>
      <c r="E8" s="9">
        <v>79627</v>
      </c>
      <c r="F8" s="9">
        <v>86378</v>
      </c>
      <c r="G8" s="9">
        <v>91674</v>
      </c>
      <c r="H8" s="9">
        <v>96947</v>
      </c>
      <c r="I8" s="9">
        <v>95876</v>
      </c>
      <c r="J8" s="9">
        <v>93561</v>
      </c>
      <c r="K8" s="33">
        <v>79844</v>
      </c>
      <c r="L8" s="9">
        <v>92382</v>
      </c>
      <c r="M8" s="9">
        <v>88007</v>
      </c>
      <c r="N8" s="33">
        <v>97346</v>
      </c>
      <c r="O8" s="33">
        <v>101391</v>
      </c>
      <c r="P8" s="11">
        <v>107280</v>
      </c>
      <c r="Q8" s="30">
        <v>122919</v>
      </c>
      <c r="R8" s="30">
        <v>123974</v>
      </c>
      <c r="S8" s="30">
        <f>Data!I13</f>
        <v>132764</v>
      </c>
      <c r="T8" s="31">
        <f>Data!I25</f>
        <v>127265</v>
      </c>
      <c r="U8" s="31">
        <f>Data!I37</f>
        <v>134371</v>
      </c>
      <c r="V8" s="31">
        <f>Data!I49</f>
        <v>117525</v>
      </c>
      <c r="W8" s="31">
        <f>Data!I61</f>
        <v>156857</v>
      </c>
      <c r="X8" s="31">
        <f>Data!I73</f>
        <v>175600</v>
      </c>
      <c r="Y8" s="31">
        <f>Data!I85</f>
        <v>145825</v>
      </c>
      <c r="Z8" s="31">
        <f>Data!I97</f>
        <v>164899</v>
      </c>
      <c r="AA8" s="31">
        <f>Data!I109</f>
        <v>135672</v>
      </c>
      <c r="AB8" s="31">
        <f>Data!I121</f>
        <v>155931</v>
      </c>
      <c r="AD8" s="31"/>
    </row>
    <row r="9" spans="1:31" ht="19.95" customHeight="1" x14ac:dyDescent="0.3">
      <c r="A9" s="29" t="s">
        <v>7</v>
      </c>
      <c r="B9" s="9">
        <v>72001</v>
      </c>
      <c r="C9" s="9">
        <v>63357</v>
      </c>
      <c r="D9" s="9">
        <v>72756</v>
      </c>
      <c r="E9" s="9">
        <v>81402</v>
      </c>
      <c r="F9" s="9">
        <v>87771</v>
      </c>
      <c r="G9" s="9">
        <v>96286</v>
      </c>
      <c r="H9" s="9">
        <v>92962</v>
      </c>
      <c r="I9" s="9">
        <v>99822</v>
      </c>
      <c r="J9" s="9">
        <v>100001</v>
      </c>
      <c r="K9" s="33">
        <v>81041</v>
      </c>
      <c r="L9" s="9">
        <v>88575</v>
      </c>
      <c r="M9" s="9">
        <v>96557</v>
      </c>
      <c r="N9" s="33">
        <v>104430</v>
      </c>
      <c r="O9" s="33">
        <v>117769</v>
      </c>
      <c r="P9" s="11">
        <v>119841</v>
      </c>
      <c r="Q9" s="30">
        <v>130146</v>
      </c>
      <c r="R9" s="30">
        <f>Data!I2</f>
        <v>124067</v>
      </c>
      <c r="S9" s="30">
        <v>134104</v>
      </c>
      <c r="T9" s="31">
        <f>Data!I26</f>
        <v>143531</v>
      </c>
      <c r="U9" s="31">
        <f>Data!I38</f>
        <v>149163</v>
      </c>
      <c r="V9" s="31">
        <f>Data!I50</f>
        <v>122446</v>
      </c>
      <c r="W9" s="31">
        <f>Data!I62</f>
        <v>164227</v>
      </c>
      <c r="X9" s="31">
        <f>Data!I74</f>
        <v>176441</v>
      </c>
      <c r="Y9" s="31">
        <f>Data!I86</f>
        <v>164851</v>
      </c>
      <c r="Z9" s="31">
        <f>Data!I98</f>
        <v>170357</v>
      </c>
      <c r="AA9" s="31">
        <f>Data!I110</f>
        <v>144174</v>
      </c>
      <c r="AB9" s="31">
        <f>Data!I122</f>
        <v>152182</v>
      </c>
      <c r="AD9" s="31"/>
    </row>
    <row r="10" spans="1:31" ht="19.95" customHeight="1" x14ac:dyDescent="0.3">
      <c r="A10" s="29" t="s">
        <v>8</v>
      </c>
      <c r="B10" s="9">
        <v>66971</v>
      </c>
      <c r="C10" s="9">
        <v>63707</v>
      </c>
      <c r="D10" s="9">
        <v>72346</v>
      </c>
      <c r="E10" s="9">
        <v>83506</v>
      </c>
      <c r="F10" s="9">
        <v>97157</v>
      </c>
      <c r="G10" s="9">
        <v>100555</v>
      </c>
      <c r="H10" s="9">
        <v>102794</v>
      </c>
      <c r="I10" s="9">
        <v>111117</v>
      </c>
      <c r="J10" s="9">
        <v>106580</v>
      </c>
      <c r="K10" s="33">
        <v>85649</v>
      </c>
      <c r="L10" s="9">
        <v>99536</v>
      </c>
      <c r="M10" s="9">
        <v>87048</v>
      </c>
      <c r="N10" s="33">
        <v>109136</v>
      </c>
      <c r="O10" s="33">
        <v>114230</v>
      </c>
      <c r="P10" s="11">
        <v>124656</v>
      </c>
      <c r="Q10" s="30">
        <v>125276</v>
      </c>
      <c r="R10" s="30">
        <f>Data!I3</f>
        <v>133076</v>
      </c>
      <c r="S10" s="30">
        <f>Data!I15</f>
        <v>136826</v>
      </c>
      <c r="T10" s="31">
        <f>Data!I27</f>
        <v>146726</v>
      </c>
      <c r="U10" s="31">
        <f>Data!I39</f>
        <v>143327</v>
      </c>
      <c r="V10" s="31">
        <f>Data!I51</f>
        <v>136144</v>
      </c>
      <c r="W10" s="31">
        <f>Data!I63</f>
        <v>172094</v>
      </c>
      <c r="X10" s="31">
        <f>Data!I75</f>
        <v>189652</v>
      </c>
      <c r="Y10" s="31">
        <f>Data!I87</f>
        <v>158463</v>
      </c>
      <c r="Z10" s="31">
        <f>Data!I99</f>
        <v>165698</v>
      </c>
      <c r="AA10" s="31">
        <f>Data!I111</f>
        <v>161518</v>
      </c>
      <c r="AB10" s="31"/>
      <c r="AD10" s="31"/>
    </row>
    <row r="11" spans="1:31" ht="19.95" customHeight="1" x14ac:dyDescent="0.3">
      <c r="A11" s="29" t="s">
        <v>9</v>
      </c>
      <c r="B11" s="9">
        <v>66885</v>
      </c>
      <c r="C11" s="9">
        <v>61874</v>
      </c>
      <c r="D11" s="9">
        <v>72439</v>
      </c>
      <c r="E11" s="9">
        <v>75517</v>
      </c>
      <c r="F11" s="9">
        <v>89586</v>
      </c>
      <c r="G11" s="9">
        <v>97976</v>
      </c>
      <c r="H11" s="9">
        <v>95490</v>
      </c>
      <c r="I11" s="9">
        <v>101921</v>
      </c>
      <c r="J11" s="9">
        <v>102446</v>
      </c>
      <c r="K11" s="33">
        <v>89359</v>
      </c>
      <c r="L11" s="9">
        <v>88141</v>
      </c>
      <c r="M11" s="9">
        <v>93794</v>
      </c>
      <c r="N11" s="33">
        <v>104275</v>
      </c>
      <c r="O11" s="33">
        <v>105464</v>
      </c>
      <c r="P11" s="11">
        <v>115827</v>
      </c>
      <c r="Q11" s="30">
        <v>122308</v>
      </c>
      <c r="R11" s="30">
        <f>Data!I4</f>
        <v>123795</v>
      </c>
      <c r="S11" s="30">
        <f>Data!I16</f>
        <v>135042</v>
      </c>
      <c r="T11" s="31">
        <f>Data!I28</f>
        <v>124736</v>
      </c>
      <c r="U11" s="31">
        <f>Data!I40</f>
        <v>134948</v>
      </c>
      <c r="V11" s="31">
        <f>Data!I52</f>
        <v>140636</v>
      </c>
      <c r="W11" s="31">
        <f>Data!I64</f>
        <v>170998</v>
      </c>
      <c r="X11" s="31">
        <f>Data!I76</f>
        <v>173300</v>
      </c>
      <c r="Y11" s="31">
        <f>Data!I88</f>
        <v>149039</v>
      </c>
      <c r="Z11" s="31">
        <f>Data!I100</f>
        <v>169910</v>
      </c>
      <c r="AA11" s="31">
        <f>Data!I112</f>
        <v>146140</v>
      </c>
      <c r="AB11" s="31"/>
    </row>
    <row r="12" spans="1:31" ht="19.95" customHeight="1" x14ac:dyDescent="0.3">
      <c r="A12" s="29" t="s">
        <v>10</v>
      </c>
      <c r="B12" s="9">
        <v>68398</v>
      </c>
      <c r="C12" s="9">
        <v>65674</v>
      </c>
      <c r="D12" s="9">
        <v>82716</v>
      </c>
      <c r="E12" s="9">
        <v>89793</v>
      </c>
      <c r="F12" s="9">
        <v>96300</v>
      </c>
      <c r="G12" s="9">
        <v>108157</v>
      </c>
      <c r="H12" s="9">
        <v>108964</v>
      </c>
      <c r="I12" s="9">
        <v>113921</v>
      </c>
      <c r="J12" s="9">
        <v>108694</v>
      </c>
      <c r="K12" s="33">
        <v>90175</v>
      </c>
      <c r="L12" s="9">
        <v>99933</v>
      </c>
      <c r="M12" s="9">
        <v>98656</v>
      </c>
      <c r="N12" s="33">
        <v>100478</v>
      </c>
      <c r="O12" s="33">
        <v>117704</v>
      </c>
      <c r="P12" s="11">
        <v>126100</v>
      </c>
      <c r="Q12" s="30">
        <v>131076</v>
      </c>
      <c r="R12" s="34">
        <f>Data!I5</f>
        <v>134344</v>
      </c>
      <c r="S12" s="30">
        <f>Data!I17</f>
        <v>149595</v>
      </c>
      <c r="T12" s="31">
        <f>Data!I29</f>
        <v>150931</v>
      </c>
      <c r="U12" s="31">
        <f>Data!I41</f>
        <v>148242</v>
      </c>
      <c r="V12" s="31">
        <f>Data!I53</f>
        <v>149675</v>
      </c>
      <c r="W12" s="31">
        <f>Data!I65</f>
        <v>176964</v>
      </c>
      <c r="X12" s="31">
        <f>Data!I77</f>
        <v>177361</v>
      </c>
      <c r="Y12" s="31">
        <f>Data!I89</f>
        <v>167855</v>
      </c>
      <c r="Z12" s="31">
        <f>Data!I101</f>
        <v>139546</v>
      </c>
      <c r="AA12" s="31">
        <f>Data!I113</f>
        <v>147660</v>
      </c>
      <c r="AB12" s="31"/>
      <c r="AD12" s="31"/>
    </row>
    <row r="13" spans="1:31" ht="19.95" customHeight="1" x14ac:dyDescent="0.3">
      <c r="A13" s="29" t="s">
        <v>11</v>
      </c>
      <c r="B13" s="9">
        <v>73016</v>
      </c>
      <c r="C13" s="9">
        <v>59377</v>
      </c>
      <c r="D13" s="9">
        <v>73640</v>
      </c>
      <c r="E13" s="9">
        <v>79438</v>
      </c>
      <c r="F13" s="9">
        <v>87816</v>
      </c>
      <c r="G13" s="9">
        <v>102831</v>
      </c>
      <c r="H13" s="9">
        <v>98601</v>
      </c>
      <c r="I13" s="9">
        <v>107948</v>
      </c>
      <c r="J13" s="9">
        <v>99670</v>
      </c>
      <c r="K13" s="33">
        <v>87430</v>
      </c>
      <c r="L13" s="9">
        <v>93033</v>
      </c>
      <c r="M13" s="9">
        <v>93552</v>
      </c>
      <c r="N13" s="11">
        <v>113288</v>
      </c>
      <c r="O13" s="11">
        <v>110369</v>
      </c>
      <c r="P13" s="11">
        <v>119267</v>
      </c>
      <c r="Q13" s="30">
        <v>114412</v>
      </c>
      <c r="R13" s="30">
        <f>Data!I6</f>
        <v>133214</v>
      </c>
      <c r="S13" s="30">
        <f>Data!I18</f>
        <v>135469</v>
      </c>
      <c r="T13" s="31">
        <f>Data!I30</f>
        <v>133711</v>
      </c>
      <c r="U13" s="31">
        <f>Data!I42</f>
        <v>126063</v>
      </c>
      <c r="V13" s="31">
        <f>Data!I54</f>
        <v>152755</v>
      </c>
      <c r="W13" s="31">
        <f>Data!I66</f>
        <v>161993</v>
      </c>
      <c r="X13" s="31">
        <f>Data!I78</f>
        <v>159326</v>
      </c>
      <c r="Y13" s="31">
        <f>Data!I90</f>
        <v>151586</v>
      </c>
      <c r="Z13" s="31">
        <f>Data!I102</f>
        <v>153999</v>
      </c>
      <c r="AA13" s="31">
        <f>Data!I114</f>
        <v>137291</v>
      </c>
      <c r="AB13" s="31"/>
      <c r="AD13" s="31"/>
    </row>
    <row r="14" spans="1:31" ht="19.95" customHeight="1" x14ac:dyDescent="0.3">
      <c r="A14" s="29" t="s">
        <v>12</v>
      </c>
      <c r="B14" s="9">
        <v>63756</v>
      </c>
      <c r="C14" s="9">
        <v>60914</v>
      </c>
      <c r="D14" s="9">
        <v>76173</v>
      </c>
      <c r="E14" s="9">
        <v>79643</v>
      </c>
      <c r="F14" s="9">
        <v>93584</v>
      </c>
      <c r="G14" s="9">
        <v>93750</v>
      </c>
      <c r="H14" s="9">
        <v>98694</v>
      </c>
      <c r="I14" s="9">
        <v>100599</v>
      </c>
      <c r="J14" s="9">
        <v>88111</v>
      </c>
      <c r="K14" s="33">
        <v>84222</v>
      </c>
      <c r="L14" s="9">
        <v>79140</v>
      </c>
      <c r="M14" s="9">
        <v>89182</v>
      </c>
      <c r="N14" s="33">
        <v>106005</v>
      </c>
      <c r="O14" s="33">
        <v>104210</v>
      </c>
      <c r="P14" s="11">
        <v>117693</v>
      </c>
      <c r="Q14" s="30">
        <v>112269</v>
      </c>
      <c r="R14" s="30">
        <f>Data!I7</f>
        <v>130173</v>
      </c>
      <c r="S14" s="30">
        <f>Data!I19</f>
        <v>134594</v>
      </c>
      <c r="T14" s="31">
        <f>Data!I31</f>
        <v>135091</v>
      </c>
      <c r="U14" s="31">
        <f>Data!I43</f>
        <v>125281</v>
      </c>
      <c r="V14" s="31">
        <f>Data!I55</f>
        <v>143262</v>
      </c>
      <c r="W14" s="31">
        <f>Data!I67</f>
        <v>180284</v>
      </c>
      <c r="X14" s="31">
        <f>Data!I79</f>
        <v>151999</v>
      </c>
      <c r="Y14" s="31">
        <f>Data!I91</f>
        <v>147761</v>
      </c>
      <c r="Z14" s="31">
        <f>Data!I103</f>
        <v>157568</v>
      </c>
      <c r="AA14" s="31">
        <f>Data!I115</f>
        <v>148045</v>
      </c>
      <c r="AB14" s="31"/>
      <c r="AD14" s="76"/>
      <c r="AE14" s="11"/>
    </row>
    <row r="15" spans="1:31" ht="19.95" customHeight="1" x14ac:dyDescent="0.3">
      <c r="A15" s="50" t="s">
        <v>0</v>
      </c>
      <c r="B15" s="21">
        <f t="shared" ref="B15:J15" si="0">SUM(B3:B14)</f>
        <v>793809</v>
      </c>
      <c r="C15" s="21">
        <f t="shared" si="0"/>
        <v>760684</v>
      </c>
      <c r="D15" s="21">
        <f t="shared" si="0"/>
        <v>832415</v>
      </c>
      <c r="E15" s="21">
        <f t="shared" si="0"/>
        <v>947872</v>
      </c>
      <c r="F15" s="21">
        <f t="shared" si="0"/>
        <v>1046730</v>
      </c>
      <c r="G15" s="21">
        <f t="shared" si="0"/>
        <v>1152252</v>
      </c>
      <c r="H15" s="21">
        <f t="shared" si="0"/>
        <v>1177628</v>
      </c>
      <c r="I15" s="21">
        <f t="shared" si="0"/>
        <v>1221591</v>
      </c>
      <c r="J15" s="21">
        <f t="shared" si="0"/>
        <v>1200859</v>
      </c>
      <c r="K15" s="21">
        <f t="shared" ref="K15:P15" si="1">SUM(K3:K14)</f>
        <v>992543</v>
      </c>
      <c r="L15" s="21">
        <f t="shared" si="1"/>
        <v>1080736</v>
      </c>
      <c r="M15" s="21">
        <f t="shared" si="1"/>
        <v>1102051</v>
      </c>
      <c r="N15" s="21">
        <f t="shared" si="1"/>
        <v>1209822</v>
      </c>
      <c r="O15" s="21">
        <f t="shared" si="1"/>
        <v>1274911</v>
      </c>
      <c r="P15" s="21">
        <f t="shared" si="1"/>
        <v>1373138</v>
      </c>
      <c r="Q15" s="21">
        <f t="shared" ref="Q15:R15" si="2">SUM(Q3:Q14)</f>
        <v>1454748</v>
      </c>
      <c r="R15" s="21">
        <f t="shared" si="2"/>
        <v>1503886</v>
      </c>
      <c r="S15" s="21">
        <f t="shared" ref="S15:X15" si="3">SUM(S3:S14)</f>
        <v>1612760</v>
      </c>
      <c r="T15" s="21">
        <f t="shared" si="3"/>
        <v>1612886</v>
      </c>
      <c r="U15" s="21">
        <f t="shared" si="3"/>
        <v>1643789</v>
      </c>
      <c r="V15" s="21">
        <f t="shared" si="3"/>
        <v>1556063</v>
      </c>
      <c r="W15" s="21">
        <f t="shared" si="3"/>
        <v>1959750</v>
      </c>
      <c r="X15" s="21">
        <f t="shared" si="3"/>
        <v>2055043</v>
      </c>
      <c r="Y15" s="21">
        <f t="shared" ref="Y15:Z15" si="4">SUM(Y3:Y14)</f>
        <v>1814463</v>
      </c>
      <c r="Z15" s="21">
        <f t="shared" si="4"/>
        <v>1948003</v>
      </c>
      <c r="AA15" s="21">
        <f t="shared" ref="AA15:AB15" si="5">SUM(AA3:AA14)</f>
        <v>1797708</v>
      </c>
      <c r="AB15" s="21">
        <f t="shared" si="5"/>
        <v>1059407</v>
      </c>
      <c r="AD15" s="31"/>
    </row>
    <row r="16" spans="1:31" ht="19.95" customHeight="1" x14ac:dyDescent="0.25"/>
    <row r="17" spans="1:28" s="38" customFormat="1" ht="19.95" customHeight="1" x14ac:dyDescent="0.3">
      <c r="A17" s="50" t="s">
        <v>16</v>
      </c>
      <c r="B17" s="36">
        <v>4.3940204919272433E-2</v>
      </c>
      <c r="C17" s="36">
        <f t="shared" ref="C17" si="6">(C15-B15)/B15</f>
        <v>-4.172918170491894E-2</v>
      </c>
      <c r="D17" s="36">
        <f t="shared" ref="D17" si="7">(D15-C15)/C15</f>
        <v>9.4298026512980429E-2</v>
      </c>
      <c r="E17" s="36">
        <f t="shared" ref="E17" si="8">(E15-D15)/D15</f>
        <v>0.13870124877615131</v>
      </c>
      <c r="F17" s="36">
        <f t="shared" ref="F17" si="9">(F15-E15)/E15</f>
        <v>0.10429467269842342</v>
      </c>
      <c r="G17" s="36">
        <f t="shared" ref="G17" si="10">(G15-F15)/F15</f>
        <v>0.10081109741767218</v>
      </c>
      <c r="H17" s="36">
        <f t="shared" ref="H17" si="11">(H15-G15)/G15</f>
        <v>2.2022960255221949E-2</v>
      </c>
      <c r="I17" s="36">
        <f t="shared" ref="I17" si="12">(I15-H15)/H15</f>
        <v>3.7331822952579252E-2</v>
      </c>
      <c r="J17" s="36">
        <f t="shared" ref="J17" si="13">(J15-I15)/I15</f>
        <v>-1.6971310364925739E-2</v>
      </c>
      <c r="K17" s="36">
        <f t="shared" ref="K17" si="14">(K15-J15)/J15</f>
        <v>-0.17347248927642628</v>
      </c>
      <c r="L17" s="36">
        <f t="shared" ref="L17:R17" si="15">(L15-K15)/K15</f>
        <v>8.8855596180719629E-2</v>
      </c>
      <c r="M17" s="36">
        <f t="shared" si="15"/>
        <v>1.9722670476416071E-2</v>
      </c>
      <c r="N17" s="36">
        <f t="shared" si="15"/>
        <v>9.7791300039653334E-2</v>
      </c>
      <c r="O17" s="36">
        <f t="shared" si="15"/>
        <v>5.3800476433723307E-2</v>
      </c>
      <c r="P17" s="36">
        <f t="shared" si="15"/>
        <v>7.704616243800548E-2</v>
      </c>
      <c r="Q17" s="36">
        <f t="shared" si="15"/>
        <v>5.9433210645980228E-2</v>
      </c>
      <c r="R17" s="36">
        <f t="shared" si="15"/>
        <v>3.37776714592493E-2</v>
      </c>
      <c r="S17" s="36">
        <f t="shared" ref="S17:X17" si="16">S15/SUM(R3:R14)-1</f>
        <v>7.2395115055263526E-2</v>
      </c>
      <c r="T17" s="37">
        <f t="shared" si="16"/>
        <v>7.8126937672173824E-5</v>
      </c>
      <c r="U17" s="36">
        <f t="shared" si="16"/>
        <v>1.916006462949027E-2</v>
      </c>
      <c r="V17" s="36">
        <f t="shared" si="16"/>
        <v>-5.3368163432167992E-2</v>
      </c>
      <c r="W17" s="36">
        <f t="shared" si="16"/>
        <v>0.25942844216461669</v>
      </c>
      <c r="X17" s="36">
        <f t="shared" si="16"/>
        <v>4.8625079729557319E-2</v>
      </c>
      <c r="Y17" s="36">
        <f>Y15/SUM(X3:X14)-1</f>
        <v>-0.11706811001035011</v>
      </c>
      <c r="Z17" s="36">
        <f>Z15/SUM(Y3:Y14)-1</f>
        <v>7.3597532713535641E-2</v>
      </c>
      <c r="AA17" s="36">
        <f>AA15/SUM(Z3:Z14)-1</f>
        <v>-7.715337194039229E-2</v>
      </c>
      <c r="AB17" s="36">
        <f>AB15/SUM(AA3:AA9)-1</f>
        <v>2.2259979149599207E-3</v>
      </c>
    </row>
    <row r="18" spans="1:28" ht="17.399999999999999" x14ac:dyDescent="0.3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28"/>
      <c r="L18" s="28"/>
      <c r="M18" s="28"/>
      <c r="U18" s="35"/>
    </row>
    <row r="19" spans="1:28" ht="15.6" x14ac:dyDescent="0.3">
      <c r="A19" s="38"/>
      <c r="B19" s="38"/>
      <c r="C19" s="38"/>
      <c r="D19" s="38"/>
      <c r="E19" s="38"/>
      <c r="F19" s="38"/>
      <c r="G19" s="38"/>
      <c r="H19" s="38"/>
      <c r="I19" s="38"/>
      <c r="J19" s="38"/>
      <c r="U19" s="38"/>
    </row>
    <row r="22" spans="1:28" x14ac:dyDescent="0.25">
      <c r="W22" s="31"/>
      <c r="X22" s="31"/>
      <c r="Y22" s="31"/>
      <c r="Z22" s="31"/>
      <c r="AA22" s="31"/>
      <c r="AB22" s="31"/>
    </row>
  </sheetData>
  <printOptions horizontalCentered="1" verticalCentered="1"/>
  <pageMargins left="0.25" right="0.25" top="0.5" bottom="0.5" header="0.5" footer="0.5"/>
  <pageSetup scale="66" orientation="portrait" horizontalDpi="300" verticalDpi="300" r:id="rId1"/>
  <headerFooter alignWithMargins="0">
    <oddFooter>&amp;LVPA, Market Analysis and Strategy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 codeName="Sheet3">
    <pageSetUpPr fitToPage="1"/>
  </sheetPr>
  <dimension ref="A1:T68"/>
  <sheetViews>
    <sheetView showGridLines="0" defaultGridColor="0" colorId="9" zoomScale="80" zoomScaleNormal="8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2" sqref="A2"/>
    </sheetView>
  </sheetViews>
  <sheetFormatPr defaultColWidth="14.54296875" defaultRowHeight="15" x14ac:dyDescent="0.25"/>
  <cols>
    <col min="1" max="1" width="6.453125" style="1" customWidth="1"/>
    <col min="2" max="2" width="18.6328125" style="1" customWidth="1"/>
    <col min="3" max="10" width="15.7265625" style="1" hidden="1" customWidth="1"/>
    <col min="11" max="13" width="15.7265625" style="1" customWidth="1"/>
    <col min="14" max="15" width="14.81640625" style="1" customWidth="1"/>
    <col min="16" max="20" width="13.26953125" style="1" customWidth="1"/>
    <col min="21" max="16384" width="14.54296875" style="1"/>
  </cols>
  <sheetData>
    <row r="1" spans="1:20" ht="64.95" customHeight="1" x14ac:dyDescent="0.25">
      <c r="B1" s="2"/>
      <c r="C1" s="2"/>
      <c r="E1" s="2"/>
      <c r="I1" s="2"/>
      <c r="K1" s="2" t="s">
        <v>45</v>
      </c>
      <c r="L1" s="2"/>
      <c r="M1" s="2"/>
      <c r="N1" s="2"/>
      <c r="O1" s="2"/>
      <c r="P1" s="2"/>
      <c r="Q1" s="2"/>
      <c r="R1" s="2"/>
      <c r="S1" s="2"/>
      <c r="T1" s="2"/>
    </row>
    <row r="2" spans="1:20" s="39" customFormat="1" ht="19.95" customHeight="1" x14ac:dyDescent="0.25">
      <c r="A2" s="3"/>
      <c r="B2" s="3"/>
      <c r="C2" s="53">
        <v>2009</v>
      </c>
      <c r="D2" s="53">
        <v>2010</v>
      </c>
      <c r="E2" s="53">
        <v>2011</v>
      </c>
      <c r="F2" s="53">
        <v>2012</v>
      </c>
      <c r="G2" s="53">
        <v>2013</v>
      </c>
      <c r="H2" s="53">
        <v>2014</v>
      </c>
      <c r="I2" s="53">
        <v>2015</v>
      </c>
      <c r="J2" s="53">
        <v>2016</v>
      </c>
      <c r="K2" s="53">
        <v>2017</v>
      </c>
      <c r="L2" s="53">
        <v>2018</v>
      </c>
      <c r="M2" s="53">
        <v>2019</v>
      </c>
      <c r="N2" s="53">
        <v>2020</v>
      </c>
      <c r="O2" s="53">
        <v>2021</v>
      </c>
      <c r="P2" s="53">
        <v>2022</v>
      </c>
      <c r="Q2" s="53">
        <v>2023</v>
      </c>
      <c r="R2" s="53">
        <v>2024</v>
      </c>
      <c r="S2" s="53">
        <v>2025</v>
      </c>
      <c r="T2" s="53">
        <v>2026</v>
      </c>
    </row>
    <row r="3" spans="1:20" ht="19.95" customHeight="1" x14ac:dyDescent="0.3">
      <c r="A3" s="38" t="s">
        <v>1</v>
      </c>
      <c r="B3" s="7" t="s">
        <v>13</v>
      </c>
      <c r="C3" s="9">
        <v>1130182</v>
      </c>
      <c r="D3" s="9">
        <v>1182992</v>
      </c>
      <c r="E3" s="9">
        <v>1293567</v>
      </c>
      <c r="F3" s="9">
        <v>1257011</v>
      </c>
      <c r="G3" s="9">
        <v>1317975</v>
      </c>
      <c r="H3" s="8">
        <v>1454091</v>
      </c>
      <c r="I3" s="8">
        <v>1594184</v>
      </c>
      <c r="J3" s="8">
        <v>1508228</v>
      </c>
      <c r="K3" s="8">
        <f>Data!J8</f>
        <v>1841619.4369999999</v>
      </c>
      <c r="L3" s="8">
        <f>Data!$J20</f>
        <v>1711427.933</v>
      </c>
      <c r="M3" s="8">
        <f>Data!$J32</f>
        <v>1775644.0179999999</v>
      </c>
      <c r="N3" s="8">
        <f>Data!$J44</f>
        <v>1772106.13</v>
      </c>
      <c r="O3" s="8">
        <f>Data!$J56</f>
        <v>1975806.9040000001</v>
      </c>
      <c r="P3" s="8">
        <f>Data!$J68</f>
        <v>1775478.7949999999</v>
      </c>
      <c r="Q3" s="8">
        <f>Data!$J80</f>
        <v>2189975.8665</v>
      </c>
      <c r="R3" s="8">
        <f>Data!$J92</f>
        <v>2113566.1290000002</v>
      </c>
      <c r="S3" s="8">
        <f>Data!$J104</f>
        <v>1962076.791</v>
      </c>
      <c r="T3" s="8">
        <f>Data!$J116</f>
        <v>1960077.4185000099</v>
      </c>
    </row>
    <row r="4" spans="1:20" ht="19.95" customHeight="1" x14ac:dyDescent="0.3">
      <c r="A4" s="38"/>
      <c r="B4" s="7" t="s">
        <v>14</v>
      </c>
      <c r="C4" s="8">
        <v>32932</v>
      </c>
      <c r="D4" s="8">
        <v>15563</v>
      </c>
      <c r="E4" s="8">
        <v>22520</v>
      </c>
      <c r="F4" s="8">
        <v>36934</v>
      </c>
      <c r="G4" s="8">
        <v>30135</v>
      </c>
      <c r="H4" s="8">
        <v>29576</v>
      </c>
      <c r="I4" s="8">
        <v>25002</v>
      </c>
      <c r="J4" s="8">
        <v>19652</v>
      </c>
      <c r="K4" s="8">
        <f>Data!K8</f>
        <v>16126.28</v>
      </c>
      <c r="L4" s="8">
        <f>Data!$K20</f>
        <v>17505.650000000001</v>
      </c>
      <c r="M4" s="8">
        <f>Data!$K32</f>
        <v>15085.79</v>
      </c>
      <c r="N4" s="8">
        <f>Data!$K44</f>
        <v>9003</v>
      </c>
      <c r="O4" s="8">
        <f>Data!$K56</f>
        <v>7084</v>
      </c>
      <c r="P4" s="8">
        <f>Data!$K68</f>
        <v>9165</v>
      </c>
      <c r="Q4" s="8">
        <f>Data!$K80</f>
        <v>7099</v>
      </c>
      <c r="R4" s="8">
        <f>Data!$K92</f>
        <v>10434.5635375977</v>
      </c>
      <c r="S4" s="8">
        <f>Data!$K104</f>
        <v>12727.890772819501</v>
      </c>
      <c r="T4" s="8">
        <f>Data!$K116</f>
        <v>36329.634564638101</v>
      </c>
    </row>
    <row r="5" spans="1:20" ht="19.95" customHeight="1" x14ac:dyDescent="0.3">
      <c r="A5" s="38"/>
      <c r="B5" s="7" t="s">
        <v>21</v>
      </c>
      <c r="C5" s="31">
        <f>C3+C4</f>
        <v>1163114</v>
      </c>
      <c r="D5" s="31">
        <f>D3+D4</f>
        <v>1198555</v>
      </c>
      <c r="E5" s="31">
        <f>E3+E4</f>
        <v>1316087</v>
      </c>
      <c r="F5" s="31">
        <f>F3+F4</f>
        <v>1293945</v>
      </c>
      <c r="G5" s="31">
        <f>G3+G4</f>
        <v>1348110</v>
      </c>
      <c r="H5" s="11">
        <f t="shared" ref="H5" si="0">H3+H4</f>
        <v>1483667</v>
      </c>
      <c r="I5" s="11">
        <f t="shared" ref="I5:J5" si="1">I3+I4</f>
        <v>1619186</v>
      </c>
      <c r="J5" s="11">
        <f t="shared" si="1"/>
        <v>1527880</v>
      </c>
      <c r="K5" s="11">
        <f>Data!L8</f>
        <v>1857745.7169999999</v>
      </c>
      <c r="L5" s="11">
        <f>Data!$L20</f>
        <v>1728933.5830000001</v>
      </c>
      <c r="M5" s="11">
        <f>Data!$L32</f>
        <v>1790729.808</v>
      </c>
      <c r="N5" s="11">
        <f>Data!$L44</f>
        <v>1781109.13</v>
      </c>
      <c r="O5" s="11">
        <f>Data!$L56</f>
        <v>1982890.9040000001</v>
      </c>
      <c r="P5" s="11">
        <f>Data!$L68</f>
        <v>1784643.7949999999</v>
      </c>
      <c r="Q5" s="11">
        <f>Data!$L80</f>
        <v>2197074.8665</v>
      </c>
      <c r="R5" s="11">
        <f>Data!$L92</f>
        <v>2124000.6925376002</v>
      </c>
      <c r="S5" s="11">
        <f>Data!$L104</f>
        <v>1974804.68177282</v>
      </c>
      <c r="T5" s="11">
        <f>Data!$L116</f>
        <v>1996407.0530646399</v>
      </c>
    </row>
    <row r="6" spans="1:20" ht="19.95" customHeight="1" x14ac:dyDescent="0.25">
      <c r="A6" s="4"/>
      <c r="B6" s="4"/>
      <c r="C6" s="5"/>
      <c r="D6" s="5"/>
      <c r="E6" s="5"/>
      <c r="F6" s="5"/>
      <c r="G6" s="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19.95" customHeight="1" x14ac:dyDescent="0.3">
      <c r="A7" s="38" t="s">
        <v>2</v>
      </c>
      <c r="B7" s="7" t="s">
        <v>13</v>
      </c>
      <c r="C7" s="9">
        <v>1085477</v>
      </c>
      <c r="D7" s="9">
        <v>1320745</v>
      </c>
      <c r="E7" s="9">
        <v>1202539</v>
      </c>
      <c r="F7" s="9">
        <v>1322650</v>
      </c>
      <c r="G7" s="9">
        <v>1416350</v>
      </c>
      <c r="H7" s="8">
        <v>1535431</v>
      </c>
      <c r="I7" s="8">
        <v>1459696</v>
      </c>
      <c r="J7" s="8">
        <v>1699326</v>
      </c>
      <c r="K7" s="8">
        <f>Data!J9</f>
        <v>1755540.098</v>
      </c>
      <c r="L7" s="8">
        <f>Data!J21</f>
        <v>1726998.129</v>
      </c>
      <c r="M7" s="8">
        <f>Data!$J33</f>
        <v>1691758.4779999999</v>
      </c>
      <c r="N7" s="8">
        <f>Data!$J45</f>
        <v>1663595.0449999999</v>
      </c>
      <c r="O7" s="8">
        <f>Data!$J57</f>
        <v>1871301.598</v>
      </c>
      <c r="P7" s="8">
        <f>Data!$J69</f>
        <v>2116188.9010000001</v>
      </c>
      <c r="Q7" s="8">
        <f>Data!$J81</f>
        <v>1980603.629</v>
      </c>
      <c r="R7" s="8">
        <f>Data!$J93</f>
        <v>2190631.5844999999</v>
      </c>
      <c r="S7" s="8">
        <f>Data!$J105</f>
        <v>1875844.95600001</v>
      </c>
      <c r="T7" s="8">
        <f>Data!$J117</f>
        <v>1827444.1995000001</v>
      </c>
    </row>
    <row r="8" spans="1:20" ht="19.95" customHeight="1" x14ac:dyDescent="0.3">
      <c r="A8" s="38"/>
      <c r="B8" s="7" t="s">
        <v>14</v>
      </c>
      <c r="C8" s="8">
        <v>21912</v>
      </c>
      <c r="D8" s="8">
        <v>18320</v>
      </c>
      <c r="E8" s="8">
        <v>22560</v>
      </c>
      <c r="F8" s="8">
        <v>25442</v>
      </c>
      <c r="G8" s="8">
        <v>24017</v>
      </c>
      <c r="H8" s="8">
        <v>24286.71</v>
      </c>
      <c r="I8" s="8">
        <v>22782</v>
      </c>
      <c r="J8" s="8">
        <v>11919.29</v>
      </c>
      <c r="K8" s="8">
        <f>Data!K9</f>
        <v>12143.55</v>
      </c>
      <c r="L8" s="8">
        <f>Data!$K21</f>
        <v>13526.62</v>
      </c>
      <c r="M8" s="8">
        <f>Data!$K33</f>
        <v>13561.06</v>
      </c>
      <c r="N8" s="8">
        <f>Data!$K45</f>
        <v>9484</v>
      </c>
      <c r="O8" s="8">
        <f>Data!$K57</f>
        <v>7459</v>
      </c>
      <c r="P8" s="8">
        <f>Data!$K69</f>
        <v>8665</v>
      </c>
      <c r="Q8" s="8">
        <f>Data!$K81</f>
        <v>7349.9394876956903</v>
      </c>
      <c r="R8" s="8">
        <f>Data!$K93</f>
        <v>14828.341725349401</v>
      </c>
      <c r="S8" s="8">
        <f>Data!$K105</f>
        <v>35286.914138793902</v>
      </c>
      <c r="T8" s="8">
        <f>Data!$K117</f>
        <v>25929.450711429101</v>
      </c>
    </row>
    <row r="9" spans="1:20" ht="19.95" customHeight="1" x14ac:dyDescent="0.3">
      <c r="A9" s="38"/>
      <c r="B9" s="7" t="s">
        <v>21</v>
      </c>
      <c r="C9" s="31">
        <f>C7+C8</f>
        <v>1107389</v>
      </c>
      <c r="D9" s="31">
        <f>D7+D8</f>
        <v>1339065</v>
      </c>
      <c r="E9" s="31">
        <f>E7+E8</f>
        <v>1225099</v>
      </c>
      <c r="F9" s="31">
        <f>F7+F8</f>
        <v>1348092</v>
      </c>
      <c r="G9" s="31">
        <f>G7+G8</f>
        <v>1440367</v>
      </c>
      <c r="H9" s="11">
        <f t="shared" ref="H9" si="2">H7+H8</f>
        <v>1559717.71</v>
      </c>
      <c r="I9" s="11">
        <f t="shared" ref="I9" si="3">I7+I8</f>
        <v>1482478</v>
      </c>
      <c r="J9" s="11">
        <v>1711246</v>
      </c>
      <c r="K9" s="11">
        <f>Data!L9</f>
        <v>1767683.648</v>
      </c>
      <c r="L9" s="11">
        <f>Data!$L21</f>
        <v>1740524.7490000001</v>
      </c>
      <c r="M9" s="11">
        <f>Data!$L33</f>
        <v>1705319.5379999999</v>
      </c>
      <c r="N9" s="11">
        <f>Data!$L45</f>
        <v>1673079.0449999999</v>
      </c>
      <c r="O9" s="11">
        <f>Data!$L57</f>
        <v>1878760.598</v>
      </c>
      <c r="P9" s="11">
        <f>Data!$L69</f>
        <v>2124853.9010000001</v>
      </c>
      <c r="Q9" s="11">
        <f>Data!$L81</f>
        <v>1987953.5684877001</v>
      </c>
      <c r="R9" s="11">
        <f>Data!$L93</f>
        <v>2205459.9262253498</v>
      </c>
      <c r="S9" s="11">
        <f>Data!$L105</f>
        <v>1911131.8701388</v>
      </c>
      <c r="T9" s="11">
        <f>Data!$L117</f>
        <v>1853373.6502114299</v>
      </c>
    </row>
    <row r="10" spans="1:20" ht="19.95" customHeight="1" x14ac:dyDescent="0.25">
      <c r="A10" s="4"/>
      <c r="B10" s="4"/>
      <c r="C10" s="5"/>
      <c r="D10" s="5"/>
      <c r="E10" s="5"/>
      <c r="F10" s="5"/>
      <c r="G10" s="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</row>
    <row r="11" spans="1:20" ht="19.95" customHeight="1" x14ac:dyDescent="0.3">
      <c r="A11" s="38" t="s">
        <v>3</v>
      </c>
      <c r="B11" s="7" t="s">
        <v>13</v>
      </c>
      <c r="C11" s="9">
        <v>1166863</v>
      </c>
      <c r="D11" s="9">
        <v>1406822</v>
      </c>
      <c r="E11" s="9">
        <v>1308098</v>
      </c>
      <c r="F11" s="9">
        <v>1454678</v>
      </c>
      <c r="G11" s="9">
        <v>1535832</v>
      </c>
      <c r="H11" s="8">
        <v>1680998</v>
      </c>
      <c r="I11" s="8">
        <v>1915940</v>
      </c>
      <c r="J11" s="8">
        <v>1725534</v>
      </c>
      <c r="K11" s="8">
        <f>Data!J10</f>
        <v>1864590.851</v>
      </c>
      <c r="L11" s="8">
        <f>Data!J22</f>
        <v>2071719.4509999999</v>
      </c>
      <c r="M11" s="8">
        <f>Data!$J34</f>
        <v>1909857.273</v>
      </c>
      <c r="N11" s="8">
        <f>Data!$J46</f>
        <v>1839346.075</v>
      </c>
      <c r="O11" s="8">
        <f>Data!$J58</f>
        <v>2117360.9479999999</v>
      </c>
      <c r="P11" s="8">
        <f>Data!$J70</f>
        <v>2262272.162</v>
      </c>
      <c r="Q11" s="8">
        <f>Data!$J82</f>
        <v>2030238.0530000001</v>
      </c>
      <c r="R11" s="8">
        <f>Data!$J94</f>
        <v>2258834.5010000002</v>
      </c>
      <c r="S11" s="8">
        <f>Data!$J106</f>
        <v>2337219.415</v>
      </c>
      <c r="T11" s="8">
        <f>Data!$J118</f>
        <v>2468682.0009999899</v>
      </c>
    </row>
    <row r="12" spans="1:20" ht="19.95" customHeight="1" x14ac:dyDescent="0.3">
      <c r="A12" s="38"/>
      <c r="B12" s="7" t="s">
        <v>14</v>
      </c>
      <c r="C12" s="8">
        <v>21087</v>
      </c>
      <c r="D12" s="8">
        <v>20324</v>
      </c>
      <c r="E12" s="8">
        <v>29485</v>
      </c>
      <c r="F12" s="8">
        <v>32011</v>
      </c>
      <c r="G12" s="8">
        <v>25064</v>
      </c>
      <c r="H12" s="8">
        <v>29201</v>
      </c>
      <c r="I12" s="8">
        <v>25383</v>
      </c>
      <c r="J12" s="8">
        <v>18346.79</v>
      </c>
      <c r="K12" s="8">
        <f>Data!K10</f>
        <v>15647.78</v>
      </c>
      <c r="L12" s="8">
        <f>Data!$K22</f>
        <v>19355</v>
      </c>
      <c r="M12" s="8">
        <f>Data!$K34</f>
        <v>12673</v>
      </c>
      <c r="N12" s="8">
        <f>Data!$K46</f>
        <v>8552</v>
      </c>
      <c r="O12" s="8">
        <f>Data!$K58</f>
        <v>9218.25</v>
      </c>
      <c r="P12" s="8">
        <f>Data!$K70</f>
        <v>22903</v>
      </c>
      <c r="Q12" s="8">
        <f>Data!$K82</f>
        <v>9707.9455533027594</v>
      </c>
      <c r="R12" s="8">
        <f>Data!$K94</f>
        <v>22574.150093555501</v>
      </c>
      <c r="S12" s="8">
        <f>Data!$K106</f>
        <v>39329.437543868997</v>
      </c>
      <c r="T12" s="8">
        <f>Data!$K118</f>
        <v>42037.450814485601</v>
      </c>
    </row>
    <row r="13" spans="1:20" ht="19.95" customHeight="1" x14ac:dyDescent="0.3">
      <c r="A13" s="38"/>
      <c r="B13" s="7" t="s">
        <v>21</v>
      </c>
      <c r="C13" s="31">
        <f>C11+C12</f>
        <v>1187950</v>
      </c>
      <c r="D13" s="31">
        <f>D11+D12</f>
        <v>1427146</v>
      </c>
      <c r="E13" s="31">
        <f>E11+E12</f>
        <v>1337583</v>
      </c>
      <c r="F13" s="31">
        <f>F11+F12</f>
        <v>1486689</v>
      </c>
      <c r="G13" s="31">
        <f>G11+G12</f>
        <v>1560896</v>
      </c>
      <c r="H13" s="11">
        <f t="shared" ref="H13" si="4">H11+H12</f>
        <v>1710199</v>
      </c>
      <c r="I13" s="11">
        <f t="shared" ref="I13" si="5">I11+I12</f>
        <v>1941323</v>
      </c>
      <c r="J13" s="11">
        <v>1743881</v>
      </c>
      <c r="K13" s="11">
        <f>Data!L10</f>
        <v>1880238.6310000001</v>
      </c>
      <c r="L13" s="11">
        <f>Data!$L22</f>
        <v>2091074.4509999999</v>
      </c>
      <c r="M13" s="11">
        <f>Data!$L34</f>
        <v>1922530.273</v>
      </c>
      <c r="N13" s="11">
        <f>Data!$L46</f>
        <v>1847898.075</v>
      </c>
      <c r="O13" s="11">
        <f>Data!$L58</f>
        <v>2126579.1979999999</v>
      </c>
      <c r="P13" s="11">
        <f>Data!$L70</f>
        <v>2285175.162</v>
      </c>
      <c r="Q13" s="11">
        <f>Data!$L82</f>
        <v>2039945.9985533101</v>
      </c>
      <c r="R13" s="11">
        <f>Data!$L94</f>
        <v>2281408.6510935598</v>
      </c>
      <c r="S13" s="11">
        <f>Data!$L106</f>
        <v>2376548.85254387</v>
      </c>
      <c r="T13" s="11">
        <f>Data!$L118</f>
        <v>2510719.4518144801</v>
      </c>
    </row>
    <row r="14" spans="1:20" ht="19.95" customHeight="1" x14ac:dyDescent="0.25">
      <c r="A14" s="4"/>
      <c r="B14" s="4"/>
      <c r="C14" s="5"/>
      <c r="D14" s="5"/>
      <c r="E14" s="5"/>
      <c r="F14" s="5"/>
      <c r="G14" s="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</row>
    <row r="15" spans="1:20" ht="19.95" customHeight="1" x14ac:dyDescent="0.3">
      <c r="A15" s="38" t="s">
        <v>4</v>
      </c>
      <c r="B15" s="7" t="s">
        <v>13</v>
      </c>
      <c r="C15" s="9">
        <v>1168527</v>
      </c>
      <c r="D15" s="9">
        <v>1243767</v>
      </c>
      <c r="E15" s="9">
        <v>1332420</v>
      </c>
      <c r="F15" s="9">
        <v>1374768</v>
      </c>
      <c r="G15" s="9">
        <v>1508442</v>
      </c>
      <c r="H15" s="8">
        <v>1692343</v>
      </c>
      <c r="I15" s="8">
        <v>1749967</v>
      </c>
      <c r="J15" s="8">
        <v>1680294</v>
      </c>
      <c r="K15" s="8">
        <f>Data!J11</f>
        <v>1826785.598</v>
      </c>
      <c r="L15" s="8">
        <f>Data!J23</f>
        <v>1817561.298</v>
      </c>
      <c r="M15" s="8">
        <f>Data!$J35</f>
        <v>1969618.3370000001</v>
      </c>
      <c r="N15" s="8">
        <f>Data!$J47</f>
        <v>1655170.5260000001</v>
      </c>
      <c r="O15" s="8">
        <f>Data!$J59</f>
        <v>2203808.4309999999</v>
      </c>
      <c r="P15" s="8">
        <f>Data!$J71</f>
        <v>2291605.7620000001</v>
      </c>
      <c r="Q15" s="8">
        <f>Data!$J83</f>
        <v>2007389.8595</v>
      </c>
      <c r="R15" s="8">
        <f>Data!$J95</f>
        <v>2452587.8355000098</v>
      </c>
      <c r="S15" s="8">
        <f>Data!$J107</f>
        <v>2195476.1740000001</v>
      </c>
      <c r="T15" s="8">
        <f>Data!$J119</f>
        <v>2095624.4009999901</v>
      </c>
    </row>
    <row r="16" spans="1:20" ht="19.95" customHeight="1" x14ac:dyDescent="0.3">
      <c r="A16" s="38"/>
      <c r="B16" s="7" t="s">
        <v>14</v>
      </c>
      <c r="C16" s="8">
        <v>27407</v>
      </c>
      <c r="D16" s="8">
        <v>14996</v>
      </c>
      <c r="E16" s="8">
        <v>32981</v>
      </c>
      <c r="F16" s="8">
        <v>33867</v>
      </c>
      <c r="G16" s="8">
        <v>26664</v>
      </c>
      <c r="H16" s="8">
        <v>37781</v>
      </c>
      <c r="I16" s="8">
        <v>23463</v>
      </c>
      <c r="J16" s="8">
        <v>16133.64</v>
      </c>
      <c r="K16" s="8">
        <f>Data!K11</f>
        <v>17533.34</v>
      </c>
      <c r="L16" s="8">
        <f>Data!$K23</f>
        <v>12501.17</v>
      </c>
      <c r="M16" s="8">
        <f>Data!$K35</f>
        <v>13018</v>
      </c>
      <c r="N16" s="8">
        <f>Data!$K47</f>
        <v>11800</v>
      </c>
      <c r="O16" s="8">
        <f>Data!$K59</f>
        <v>13328</v>
      </c>
      <c r="P16" s="8">
        <f>Data!$K71</f>
        <v>6300</v>
      </c>
      <c r="Q16" s="8">
        <f>Data!$K83</f>
        <v>7713.1699829101599</v>
      </c>
      <c r="R16" s="8">
        <f>Data!$K95</f>
        <v>72184.886142015501</v>
      </c>
      <c r="S16" s="8">
        <f>Data!$K107</f>
        <v>50709.031824350401</v>
      </c>
      <c r="T16" s="8">
        <f>Data!$K119</f>
        <v>31790.040513515502</v>
      </c>
    </row>
    <row r="17" spans="1:20" ht="19.95" customHeight="1" x14ac:dyDescent="0.3">
      <c r="A17" s="38"/>
      <c r="B17" s="7" t="s">
        <v>21</v>
      </c>
      <c r="C17" s="31">
        <f>C15+C16</f>
        <v>1195934</v>
      </c>
      <c r="D17" s="31">
        <f>D15+D16</f>
        <v>1258763</v>
      </c>
      <c r="E17" s="31">
        <f>E15+E16</f>
        <v>1365401</v>
      </c>
      <c r="F17" s="31">
        <f>F15+F16</f>
        <v>1408635</v>
      </c>
      <c r="G17" s="31">
        <f>G15+G16</f>
        <v>1535106</v>
      </c>
      <c r="H17" s="11">
        <f t="shared" ref="H17" si="6">H15+H16</f>
        <v>1730124</v>
      </c>
      <c r="I17" s="11">
        <f t="shared" ref="I17:J17" si="7">I15+I16</f>
        <v>1773430</v>
      </c>
      <c r="J17" s="11">
        <f t="shared" si="7"/>
        <v>1696427.64</v>
      </c>
      <c r="K17" s="11">
        <f>Data!L11</f>
        <v>1844318.9380000001</v>
      </c>
      <c r="L17" s="11">
        <f>Data!$L23</f>
        <v>1830062.4680000001</v>
      </c>
      <c r="M17" s="11">
        <f>Data!$L35</f>
        <v>1982636.3370000001</v>
      </c>
      <c r="N17" s="11">
        <f>Data!$L47</f>
        <v>1666970.5260000001</v>
      </c>
      <c r="O17" s="11">
        <f>Data!$L59</f>
        <v>2217136.4309999999</v>
      </c>
      <c r="P17" s="11">
        <f>Data!$L71</f>
        <v>2297905.7620000001</v>
      </c>
      <c r="Q17" s="11">
        <f>Data!$L83</f>
        <v>2015103.0294829099</v>
      </c>
      <c r="R17" s="11">
        <f>Data!$L95</f>
        <v>2524772.7216420202</v>
      </c>
      <c r="S17" s="11">
        <f>Data!$L107</f>
        <v>2246185.20582435</v>
      </c>
      <c r="T17" s="11">
        <f>Data!$L119</f>
        <v>2127414.44151351</v>
      </c>
    </row>
    <row r="18" spans="1:20" ht="19.95" customHeight="1" x14ac:dyDescent="0.25">
      <c r="A18" s="4"/>
      <c r="B18" s="4"/>
      <c r="C18" s="5"/>
      <c r="D18" s="5"/>
      <c r="E18" s="5"/>
      <c r="F18" s="5"/>
      <c r="G18" s="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</row>
    <row r="19" spans="1:20" ht="19.95" customHeight="1" x14ac:dyDescent="0.3">
      <c r="A19" s="38" t="s">
        <v>5</v>
      </c>
      <c r="B19" s="7" t="s">
        <v>13</v>
      </c>
      <c r="C19" s="9">
        <v>1265140</v>
      </c>
      <c r="D19" s="9">
        <v>1322713</v>
      </c>
      <c r="E19" s="9">
        <v>1269673</v>
      </c>
      <c r="F19" s="9">
        <v>1476528</v>
      </c>
      <c r="G19" s="9">
        <v>1563727</v>
      </c>
      <c r="H19" s="8">
        <v>1681095</v>
      </c>
      <c r="I19" s="8">
        <v>1803667</v>
      </c>
      <c r="J19" s="8">
        <v>1675852</v>
      </c>
      <c r="K19" s="8">
        <f>Data!J12</f>
        <v>1800710.669</v>
      </c>
      <c r="L19" s="8">
        <f>Data!J24</f>
        <v>1870938.1089999999</v>
      </c>
      <c r="M19" s="8">
        <f>Data!$J36</f>
        <v>1971263.2609999999</v>
      </c>
      <c r="N19" s="8">
        <f>Data!$J48</f>
        <v>1568478.7120000001</v>
      </c>
      <c r="O19" s="8">
        <f>Data!$J60</f>
        <v>2291665.1949999998</v>
      </c>
      <c r="P19" s="8">
        <f>Data!$J72</f>
        <v>2440884.3220000002</v>
      </c>
      <c r="Q19" s="8">
        <f>Data!$J84</f>
        <v>2045017.32</v>
      </c>
      <c r="R19" s="8">
        <f>Data!$J96</f>
        <v>2410223.06</v>
      </c>
      <c r="S19" s="8">
        <f>Data!$J108</f>
        <v>2182757.6360000102</v>
      </c>
      <c r="T19" s="8">
        <f>Data!$J120</f>
        <v>2307654.5449999901</v>
      </c>
    </row>
    <row r="20" spans="1:20" ht="19.95" customHeight="1" x14ac:dyDescent="0.3">
      <c r="A20" s="38"/>
      <c r="B20" s="7" t="s">
        <v>14</v>
      </c>
      <c r="C20" s="8">
        <v>10314</v>
      </c>
      <c r="D20" s="8">
        <v>26337</v>
      </c>
      <c r="E20" s="8">
        <v>15823</v>
      </c>
      <c r="F20" s="8">
        <v>25161</v>
      </c>
      <c r="G20" s="8">
        <v>29112</v>
      </c>
      <c r="H20" s="8">
        <v>36559</v>
      </c>
      <c r="I20" s="8">
        <v>28775</v>
      </c>
      <c r="J20" s="8">
        <v>13556.94</v>
      </c>
      <c r="K20" s="8">
        <f>Data!K12</f>
        <v>14056</v>
      </c>
      <c r="L20" s="8">
        <f>Data!$K24</f>
        <v>20161.439999999999</v>
      </c>
      <c r="M20" s="8">
        <f>Data!$K36</f>
        <v>15645</v>
      </c>
      <c r="N20" s="8">
        <f>Data!$K48</f>
        <v>4587</v>
      </c>
      <c r="O20" s="8">
        <f>Data!$K60</f>
        <v>8563</v>
      </c>
      <c r="P20" s="8">
        <f>Data!$K72</f>
        <v>12558</v>
      </c>
      <c r="Q20" s="8">
        <f>Data!$K84</f>
        <v>11551.6400632858</v>
      </c>
      <c r="R20" s="8">
        <f>Data!$K96</f>
        <v>60842.9665632248</v>
      </c>
      <c r="S20" s="8">
        <f>Data!$K108</f>
        <v>48894.384248495102</v>
      </c>
      <c r="T20" s="8">
        <f>Data!$K120</f>
        <v>44823.452270507798</v>
      </c>
    </row>
    <row r="21" spans="1:20" ht="19.95" customHeight="1" x14ac:dyDescent="0.3">
      <c r="A21" s="38"/>
      <c r="B21" s="7" t="s">
        <v>21</v>
      </c>
      <c r="C21" s="31">
        <f>C19+C20</f>
        <v>1275454</v>
      </c>
      <c r="D21" s="31">
        <f>D19+D20</f>
        <v>1349050</v>
      </c>
      <c r="E21" s="31">
        <f>E19+E20</f>
        <v>1285496</v>
      </c>
      <c r="F21" s="31">
        <f>F19+F20</f>
        <v>1501689</v>
      </c>
      <c r="G21" s="31">
        <f>G19+G20</f>
        <v>1592839</v>
      </c>
      <c r="H21" s="11">
        <f t="shared" ref="H21" si="8">H19+H20</f>
        <v>1717654</v>
      </c>
      <c r="I21" s="11">
        <f t="shared" ref="I21:J21" si="9">I19+I20</f>
        <v>1832442</v>
      </c>
      <c r="J21" s="11">
        <f t="shared" si="9"/>
        <v>1689408.94</v>
      </c>
      <c r="K21" s="11">
        <f>Data!L12</f>
        <v>1814766.669</v>
      </c>
      <c r="L21" s="11">
        <f>Data!$L24</f>
        <v>1891099.5490000001</v>
      </c>
      <c r="M21" s="11">
        <f>Data!$L36</f>
        <v>1986908.2609999999</v>
      </c>
      <c r="N21" s="11">
        <f>Data!$L48</f>
        <v>1573065.7120000001</v>
      </c>
      <c r="O21" s="11">
        <f>Data!$L60</f>
        <v>2300228.1949999998</v>
      </c>
      <c r="P21" s="11">
        <f>Data!$L72</f>
        <v>2453442.3220000002</v>
      </c>
      <c r="Q21" s="11">
        <f>Data!$L84</f>
        <v>2056568.9600632901</v>
      </c>
      <c r="R21" s="11">
        <f>Data!$L96</f>
        <v>2471066.0265632202</v>
      </c>
      <c r="S21" s="11">
        <f>Data!$L108</f>
        <v>2231652.0202485002</v>
      </c>
      <c r="T21" s="11">
        <f>Data!$L120</f>
        <v>2352477.9972704998</v>
      </c>
    </row>
    <row r="22" spans="1:20" ht="19.95" customHeight="1" x14ac:dyDescent="0.25">
      <c r="A22" s="4"/>
      <c r="B22" s="4"/>
      <c r="C22" s="5"/>
      <c r="D22" s="5"/>
      <c r="E22" s="5"/>
      <c r="F22" s="5"/>
      <c r="G22" s="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spans="1:20" ht="19.95" customHeight="1" x14ac:dyDescent="0.3">
      <c r="A23" s="38" t="s">
        <v>6</v>
      </c>
      <c r="B23" s="7" t="s">
        <v>13</v>
      </c>
      <c r="C23" s="9">
        <v>1194781</v>
      </c>
      <c r="D23" s="9">
        <v>1278371</v>
      </c>
      <c r="E23" s="9">
        <v>1253824</v>
      </c>
      <c r="F23" s="9">
        <v>1411722</v>
      </c>
      <c r="G23" s="9">
        <v>1432664</v>
      </c>
      <c r="H23" s="8">
        <v>1387288</v>
      </c>
      <c r="I23" s="8">
        <v>1608222</v>
      </c>
      <c r="J23" s="8">
        <v>1684458</v>
      </c>
      <c r="K23" s="8">
        <f>Data!J13</f>
        <v>1753185.041</v>
      </c>
      <c r="L23" s="8">
        <f>Data!J25</f>
        <v>1770196.7479999999</v>
      </c>
      <c r="M23" s="8">
        <f>Data!$J37</f>
        <v>1773432.6839999999</v>
      </c>
      <c r="N23" s="8">
        <f>Data!$J49</f>
        <v>1575798.2120000001</v>
      </c>
      <c r="O23" s="8">
        <f>Data!$J61</f>
        <v>2001291.2849999999</v>
      </c>
      <c r="P23" s="8">
        <f>Data!$J73</f>
        <v>2221148.0260000001</v>
      </c>
      <c r="Q23" s="8">
        <f>Data!$J85</f>
        <v>1900593.4005</v>
      </c>
      <c r="R23" s="8">
        <f>Data!$J97</f>
        <v>2147813.0635000002</v>
      </c>
      <c r="S23" s="8">
        <f>Data!$J109</f>
        <v>1864441.412</v>
      </c>
      <c r="T23" s="8">
        <f>Data!$J121</f>
        <v>2128840.0914999899</v>
      </c>
    </row>
    <row r="24" spans="1:20" ht="19.95" customHeight="1" x14ac:dyDescent="0.3">
      <c r="A24" s="38"/>
      <c r="B24" s="7" t="s">
        <v>14</v>
      </c>
      <c r="C24" s="8">
        <v>11043</v>
      </c>
      <c r="D24" s="8">
        <v>22627</v>
      </c>
      <c r="E24" s="8">
        <v>45570</v>
      </c>
      <c r="F24" s="8">
        <v>34347</v>
      </c>
      <c r="G24" s="8">
        <v>28781</v>
      </c>
      <c r="H24" s="8">
        <v>30811.67</v>
      </c>
      <c r="I24" s="8">
        <v>28355</v>
      </c>
      <c r="J24" s="8">
        <v>28459</v>
      </c>
      <c r="K24" s="8">
        <f>Data!K13</f>
        <v>14049.97</v>
      </c>
      <c r="L24" s="8">
        <f>Data!$K25</f>
        <v>15868.72</v>
      </c>
      <c r="M24" s="8">
        <f>Data!$K37</f>
        <v>12197</v>
      </c>
      <c r="N24" s="8">
        <f>Data!$K49</f>
        <v>5444</v>
      </c>
      <c r="O24" s="8">
        <f>Data!$K61</f>
        <v>7915</v>
      </c>
      <c r="P24" s="8">
        <f>Data!$K73</f>
        <v>19025</v>
      </c>
      <c r="Q24" s="8">
        <f>Data!$K85</f>
        <v>11621.561496734599</v>
      </c>
      <c r="R24" s="8">
        <f>Data!$K97</f>
        <v>33152.091724395803</v>
      </c>
      <c r="S24" s="8">
        <f>Data!$K109</f>
        <v>36335.743779182398</v>
      </c>
      <c r="T24" s="8">
        <f>Data!$K121</f>
        <v>33523.656740188599</v>
      </c>
    </row>
    <row r="25" spans="1:20" ht="19.95" customHeight="1" x14ac:dyDescent="0.3">
      <c r="A25" s="38"/>
      <c r="B25" s="7" t="s">
        <v>21</v>
      </c>
      <c r="C25" s="31">
        <f>C23+C24</f>
        <v>1205824</v>
      </c>
      <c r="D25" s="31">
        <f>D23+D24</f>
        <v>1300998</v>
      </c>
      <c r="E25" s="31">
        <f>E23+E24</f>
        <v>1299394</v>
      </c>
      <c r="F25" s="31">
        <f>F23+F24</f>
        <v>1446069</v>
      </c>
      <c r="G25" s="31">
        <f>G23+G24</f>
        <v>1461445</v>
      </c>
      <c r="H25" s="11">
        <f t="shared" ref="H25" si="10">H23+H24</f>
        <v>1418099.67</v>
      </c>
      <c r="I25" s="11">
        <f t="shared" ref="I25" si="11">I23+I24</f>
        <v>1636577</v>
      </c>
      <c r="J25" s="11">
        <v>1712917</v>
      </c>
      <c r="K25" s="11">
        <f>Data!L13</f>
        <v>1767235.0109999999</v>
      </c>
      <c r="L25" s="11">
        <f>Data!$L25</f>
        <v>1786065.4680000001</v>
      </c>
      <c r="M25" s="11">
        <f>Data!$L37</f>
        <v>1785629.6839999999</v>
      </c>
      <c r="N25" s="11">
        <f>Data!$L49</f>
        <v>1581242.2120000001</v>
      </c>
      <c r="O25" s="11">
        <f>Data!$L61</f>
        <v>2009206.2849999999</v>
      </c>
      <c r="P25" s="11">
        <f>Data!$L73</f>
        <v>2240173.0260000001</v>
      </c>
      <c r="Q25" s="11">
        <f>Data!$L85</f>
        <v>1912214.96199674</v>
      </c>
      <c r="R25" s="11">
        <f>Data!$L97</f>
        <v>2180965.1552244001</v>
      </c>
      <c r="S25" s="11">
        <f>Data!$L109</f>
        <v>1900777.1557791899</v>
      </c>
      <c r="T25" s="11">
        <f>Data!$L121</f>
        <v>2162363.7482401798</v>
      </c>
    </row>
    <row r="26" spans="1:20" ht="19.95" customHeight="1" x14ac:dyDescent="0.25">
      <c r="A26" s="4"/>
      <c r="B26" s="4"/>
      <c r="C26" s="5"/>
      <c r="D26" s="5"/>
      <c r="E26" s="5"/>
      <c r="F26" s="5"/>
      <c r="G26" s="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</row>
    <row r="27" spans="1:20" ht="19.95" customHeight="1" x14ac:dyDescent="0.3">
      <c r="A27" s="38" t="s">
        <v>7</v>
      </c>
      <c r="B27" s="7" t="s">
        <v>13</v>
      </c>
      <c r="C27" s="9">
        <v>1201141</v>
      </c>
      <c r="D27" s="9">
        <v>1209612</v>
      </c>
      <c r="E27" s="9">
        <v>1300135</v>
      </c>
      <c r="F27" s="9">
        <v>1423635</v>
      </c>
      <c r="G27" s="9">
        <v>1673260</v>
      </c>
      <c r="H27" s="8">
        <v>1190731</v>
      </c>
      <c r="I27" s="8">
        <v>1681449</v>
      </c>
      <c r="J27" s="8">
        <f>Data!J2</f>
        <v>1658714.108</v>
      </c>
      <c r="K27" s="8">
        <f>Data!J14</f>
        <v>1728266.247</v>
      </c>
      <c r="L27" s="8">
        <f>Data!J26</f>
        <v>1906019.8489999999</v>
      </c>
      <c r="M27" s="8">
        <f>Data!$J38</f>
        <v>1886344.8119999999</v>
      </c>
      <c r="N27" s="8">
        <f>Data!$J50</f>
        <v>1586696.03</v>
      </c>
      <c r="O27" s="8">
        <f>Data!$J62</f>
        <v>2075378.706</v>
      </c>
      <c r="P27" s="8">
        <f>Data!$J74</f>
        <v>2193993.14</v>
      </c>
      <c r="Q27" s="8">
        <f>Data!$J86</f>
        <v>2118696.6765000001</v>
      </c>
      <c r="R27" s="8">
        <f>Data!$J98</f>
        <v>2229658.9545</v>
      </c>
      <c r="S27" s="8">
        <f>Data!$J110</f>
        <v>1931555.7390000001</v>
      </c>
      <c r="T27" s="8">
        <f>Data!$J122</f>
        <v>2011199.4539999899</v>
      </c>
    </row>
    <row r="28" spans="1:20" ht="19.95" customHeight="1" x14ac:dyDescent="0.3">
      <c r="A28" s="38"/>
      <c r="B28" s="7" t="s">
        <v>14</v>
      </c>
      <c r="C28" s="8">
        <v>19540</v>
      </c>
      <c r="D28" s="8">
        <v>23425</v>
      </c>
      <c r="E28" s="8">
        <v>31960</v>
      </c>
      <c r="F28" s="8">
        <v>24377</v>
      </c>
      <c r="G28" s="8">
        <v>37584</v>
      </c>
      <c r="H28" s="8">
        <v>23674.67</v>
      </c>
      <c r="I28" s="8">
        <v>27227</v>
      </c>
      <c r="J28" s="8">
        <f>Data!K2</f>
        <v>15091.08</v>
      </c>
      <c r="K28" s="8">
        <f>Data!K14</f>
        <v>13293.96</v>
      </c>
      <c r="L28" s="8">
        <f>Data!$K26</f>
        <v>17835.39</v>
      </c>
      <c r="M28" s="8">
        <f>Data!$K38</f>
        <v>15294</v>
      </c>
      <c r="N28" s="8">
        <f>Data!$K50</f>
        <v>3790</v>
      </c>
      <c r="O28" s="8">
        <f>Data!$K62</f>
        <v>8977</v>
      </c>
      <c r="P28" s="8">
        <f>Data!$K74</f>
        <v>7402</v>
      </c>
      <c r="Q28" s="8">
        <f>Data!$K86</f>
        <v>4625.8029260635403</v>
      </c>
      <c r="R28" s="8">
        <f>Data!$K98</f>
        <v>60715.742683768302</v>
      </c>
      <c r="S28" s="8">
        <f>Data!$K110</f>
        <v>62819.298368454001</v>
      </c>
      <c r="T28" s="8">
        <f>Data!$K122</f>
        <v>44471.871574401899</v>
      </c>
    </row>
    <row r="29" spans="1:20" ht="19.95" customHeight="1" x14ac:dyDescent="0.3">
      <c r="A29" s="38"/>
      <c r="B29" s="7" t="s">
        <v>21</v>
      </c>
      <c r="C29" s="31">
        <f>C27+C28</f>
        <v>1220681</v>
      </c>
      <c r="D29" s="31">
        <f>D27+D28</f>
        <v>1233037</v>
      </c>
      <c r="E29" s="31">
        <f>E27+E28</f>
        <v>1332095</v>
      </c>
      <c r="F29" s="31">
        <f>F27+F28</f>
        <v>1448012</v>
      </c>
      <c r="G29" s="31">
        <f>G27+G28</f>
        <v>1710844</v>
      </c>
      <c r="H29" s="11">
        <f t="shared" ref="H29" si="12">H27+H28</f>
        <v>1214405.67</v>
      </c>
      <c r="I29" s="11">
        <f t="shared" ref="I29" si="13">I27+I28</f>
        <v>1708676</v>
      </c>
      <c r="J29" s="11">
        <f>Data!L2</f>
        <v>1673805.1880000001</v>
      </c>
      <c r="K29" s="11">
        <f>Data!L14</f>
        <v>1741560.2069999999</v>
      </c>
      <c r="L29" s="11">
        <f>Data!$L26</f>
        <v>1923855.2390000001</v>
      </c>
      <c r="M29" s="11">
        <f>Data!$L38</f>
        <v>1901638.8119999999</v>
      </c>
      <c r="N29" s="11">
        <f>Data!$L50</f>
        <v>1590486.03</v>
      </c>
      <c r="O29" s="11">
        <f>Data!$L62</f>
        <v>2084355.706</v>
      </c>
      <c r="P29" s="11">
        <f>Data!$L74</f>
        <v>2201395.14</v>
      </c>
      <c r="Q29" s="11">
        <f>Data!$L86</f>
        <v>2123322.4794260701</v>
      </c>
      <c r="R29" s="11">
        <f>Data!$L98</f>
        <v>2290374.6971837701</v>
      </c>
      <c r="S29" s="11">
        <f>Data!$L110</f>
        <v>1994375.0373684601</v>
      </c>
      <c r="T29" s="11">
        <f>Data!$L122</f>
        <v>2055671.3255743899</v>
      </c>
    </row>
    <row r="30" spans="1:20" ht="19.95" customHeight="1" x14ac:dyDescent="0.25">
      <c r="A30" s="4"/>
      <c r="B30" s="4"/>
      <c r="C30" s="5"/>
      <c r="D30" s="5"/>
      <c r="E30" s="5"/>
      <c r="F30" s="5"/>
      <c r="G30" s="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</row>
    <row r="31" spans="1:20" ht="19.95" customHeight="1" x14ac:dyDescent="0.3">
      <c r="A31" s="38" t="s">
        <v>8</v>
      </c>
      <c r="B31" s="7" t="s">
        <v>13</v>
      </c>
      <c r="C31" s="9">
        <v>1249876</v>
      </c>
      <c r="D31" s="9">
        <v>1224728</v>
      </c>
      <c r="E31" s="9">
        <v>1163433</v>
      </c>
      <c r="F31" s="9">
        <v>1480208</v>
      </c>
      <c r="G31" s="9">
        <v>1611609</v>
      </c>
      <c r="H31" s="8">
        <v>1348155</v>
      </c>
      <c r="I31" s="8">
        <v>1544323</v>
      </c>
      <c r="J31" s="8">
        <f>Data!J3</f>
        <v>1770832.513</v>
      </c>
      <c r="K31" s="8">
        <f>Data!J15</f>
        <v>1728834.7009999999</v>
      </c>
      <c r="L31" s="8">
        <f>Data!J27</f>
        <v>1844204.2</v>
      </c>
      <c r="M31" s="8">
        <f>Data!$J39</f>
        <v>1828996.399</v>
      </c>
      <c r="N31" s="8">
        <f>Data!$J51</f>
        <v>1742989.335</v>
      </c>
      <c r="O31" s="8">
        <f>Data!$J63</f>
        <v>2106210.773</v>
      </c>
      <c r="P31" s="8">
        <f>Data!$J75</f>
        <v>2342123.3539999998</v>
      </c>
      <c r="Q31" s="8">
        <f>Data!$J87</f>
        <v>2061519.78</v>
      </c>
      <c r="R31" s="8">
        <f>Data!$J99</f>
        <v>2147998.4010000001</v>
      </c>
      <c r="S31" s="8">
        <f>Data!$J111</f>
        <v>2018646.6370000001</v>
      </c>
      <c r="T31" s="8"/>
    </row>
    <row r="32" spans="1:20" ht="19.95" customHeight="1" x14ac:dyDescent="0.3">
      <c r="A32" s="38"/>
      <c r="B32" s="7" t="s">
        <v>14</v>
      </c>
      <c r="C32" s="8">
        <v>14569</v>
      </c>
      <c r="D32" s="8">
        <v>23353</v>
      </c>
      <c r="E32" s="8">
        <v>22062</v>
      </c>
      <c r="F32" s="8">
        <v>25431</v>
      </c>
      <c r="G32" s="8">
        <v>42053</v>
      </c>
      <c r="H32" s="8">
        <v>30987.47</v>
      </c>
      <c r="I32" s="8">
        <v>23610</v>
      </c>
      <c r="J32" s="8">
        <f>Data!K3</f>
        <v>14661.04</v>
      </c>
      <c r="K32" s="8">
        <f>Data!K15</f>
        <v>16816.88</v>
      </c>
      <c r="L32" s="8">
        <f>Data!$K27</f>
        <v>19001.21</v>
      </c>
      <c r="M32" s="8">
        <f>Data!$K39</f>
        <v>15363.2</v>
      </c>
      <c r="N32" s="8">
        <f>Data!$K51</f>
        <v>4482</v>
      </c>
      <c r="O32" s="8">
        <f>Data!$K63</f>
        <v>13216</v>
      </c>
      <c r="P32" s="8">
        <f>Data!$K75</f>
        <v>12763.41</v>
      </c>
      <c r="Q32" s="8">
        <f>Data!$K87</f>
        <v>8476.1779756546002</v>
      </c>
      <c r="R32" s="8">
        <f>Data!$K99</f>
        <v>63672.985908269897</v>
      </c>
      <c r="S32" s="8">
        <f>Data!$K111</f>
        <v>73865.915144920305</v>
      </c>
      <c r="T32" s="8"/>
    </row>
    <row r="33" spans="1:20" ht="19.95" customHeight="1" x14ac:dyDescent="0.3">
      <c r="A33" s="38"/>
      <c r="B33" s="7" t="s">
        <v>21</v>
      </c>
      <c r="C33" s="31">
        <f>C31+C32</f>
        <v>1264445</v>
      </c>
      <c r="D33" s="31">
        <f>D31+D32</f>
        <v>1248081</v>
      </c>
      <c r="E33" s="31">
        <f>E31+E32</f>
        <v>1185495</v>
      </c>
      <c r="F33" s="31">
        <f>F31+F32</f>
        <v>1505639</v>
      </c>
      <c r="G33" s="31">
        <f>G31+G32</f>
        <v>1653662</v>
      </c>
      <c r="H33" s="11">
        <f t="shared" ref="H33" si="14">H31+H32</f>
        <v>1379142.47</v>
      </c>
      <c r="I33" s="11">
        <f t="shared" ref="I33" si="15">I31+I32</f>
        <v>1567933</v>
      </c>
      <c r="J33" s="11">
        <f>Data!L3</f>
        <v>1785493.5530000001</v>
      </c>
      <c r="K33" s="11">
        <f>Data!L15</f>
        <v>1745651.581</v>
      </c>
      <c r="L33" s="11">
        <f>Data!$L27</f>
        <v>1863205.41</v>
      </c>
      <c r="M33" s="11">
        <f>Data!$L39</f>
        <v>1844359.5989999999</v>
      </c>
      <c r="N33" s="11">
        <f>Data!$L51</f>
        <v>1747471.335</v>
      </c>
      <c r="O33" s="11">
        <f>Data!$L63</f>
        <v>2119426.773</v>
      </c>
      <c r="P33" s="11">
        <f>Data!$L75</f>
        <v>2354886.764</v>
      </c>
      <c r="Q33" s="11">
        <f>Data!$L87</f>
        <v>2069995.95797565</v>
      </c>
      <c r="R33" s="11">
        <f>Data!$L99</f>
        <v>2211671.38690827</v>
      </c>
      <c r="S33" s="11">
        <f>Data!$L111</f>
        <v>2092512.55214492</v>
      </c>
      <c r="T33" s="11"/>
    </row>
    <row r="34" spans="1:20" ht="19.95" customHeight="1" x14ac:dyDescent="0.25">
      <c r="A34" s="4"/>
      <c r="B34" s="4"/>
      <c r="C34" s="5"/>
      <c r="D34" s="5"/>
      <c r="E34" s="5"/>
      <c r="F34" s="5"/>
      <c r="G34" s="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</row>
    <row r="35" spans="1:20" ht="19.95" customHeight="1" x14ac:dyDescent="0.3">
      <c r="A35" s="38" t="s">
        <v>9</v>
      </c>
      <c r="B35" s="7" t="s">
        <v>13</v>
      </c>
      <c r="C35" s="9">
        <v>1283827</v>
      </c>
      <c r="D35" s="9">
        <v>1121796</v>
      </c>
      <c r="E35" s="9">
        <v>1234558</v>
      </c>
      <c r="F35" s="9">
        <v>1433153</v>
      </c>
      <c r="G35" s="9">
        <v>1492175</v>
      </c>
      <c r="H35" s="8">
        <v>1517837</v>
      </c>
      <c r="I35" s="8">
        <v>1536873</v>
      </c>
      <c r="J35" s="8">
        <f>Data!J4</f>
        <v>1688968.2139999999</v>
      </c>
      <c r="K35" s="8">
        <f>Data!J16</f>
        <v>1726496.3089999999</v>
      </c>
      <c r="L35" s="8">
        <f>Data!J28</f>
        <v>1573743.9909999999</v>
      </c>
      <c r="M35" s="8">
        <f>Data!$J40</f>
        <v>1678129.94</v>
      </c>
      <c r="N35" s="8">
        <f>Data!$J52</f>
        <v>1751280.024</v>
      </c>
      <c r="O35" s="8">
        <f>Data!$J64</f>
        <v>2069978.693</v>
      </c>
      <c r="P35" s="8">
        <f>Data!$J76</f>
        <v>2070391.1880000001</v>
      </c>
      <c r="Q35" s="8">
        <f>Data!$J88</f>
        <v>1924086.3060000001</v>
      </c>
      <c r="R35" s="8">
        <f>Data!$J100</f>
        <v>2209040.2225000099</v>
      </c>
      <c r="S35" s="8">
        <f>Data!$J112</f>
        <v>1935773.8304999999</v>
      </c>
      <c r="T35" s="8"/>
    </row>
    <row r="36" spans="1:20" ht="19.95" customHeight="1" x14ac:dyDescent="0.3">
      <c r="A36" s="38"/>
      <c r="B36" s="7" t="s">
        <v>14</v>
      </c>
      <c r="C36" s="8">
        <v>13226</v>
      </c>
      <c r="D36" s="8">
        <v>11957</v>
      </c>
      <c r="E36" s="8">
        <v>37437</v>
      </c>
      <c r="F36" s="8">
        <v>30165</v>
      </c>
      <c r="G36" s="8">
        <v>17384</v>
      </c>
      <c r="H36" s="8">
        <v>20950.53</v>
      </c>
      <c r="I36" s="8">
        <v>18048</v>
      </c>
      <c r="J36" s="8">
        <f>Data!K4</f>
        <v>15229.35</v>
      </c>
      <c r="K36" s="8">
        <f>Data!K16</f>
        <v>12189</v>
      </c>
      <c r="L36" s="8">
        <f>Data!$K28</f>
        <v>12031.94</v>
      </c>
      <c r="M36" s="8">
        <f>Data!$K40</f>
        <v>11469.2</v>
      </c>
      <c r="N36" s="8">
        <f>Data!$K52</f>
        <v>4256</v>
      </c>
      <c r="O36" s="8">
        <f>Data!$K64</f>
        <v>4331.53</v>
      </c>
      <c r="P36" s="8">
        <f>Data!$K76</f>
        <v>17613.16</v>
      </c>
      <c r="Q36" s="8">
        <f>Data!$K88</f>
        <v>8260.1915235519391</v>
      </c>
      <c r="R36" s="8">
        <f>Data!$K100</f>
        <v>22569.875893116001</v>
      </c>
      <c r="S36" s="8">
        <f>Data!$K112</f>
        <v>57909.041291236899</v>
      </c>
      <c r="T36" s="8"/>
    </row>
    <row r="37" spans="1:20" ht="19.95" customHeight="1" x14ac:dyDescent="0.3">
      <c r="A37" s="38"/>
      <c r="B37" s="7" t="s">
        <v>21</v>
      </c>
      <c r="C37" s="31">
        <f>C35+C36</f>
        <v>1297053</v>
      </c>
      <c r="D37" s="31">
        <f>D35+D36</f>
        <v>1133753</v>
      </c>
      <c r="E37" s="31">
        <f>E35+E36</f>
        <v>1271995</v>
      </c>
      <c r="F37" s="31">
        <f>F35+F36</f>
        <v>1463318</v>
      </c>
      <c r="G37" s="31">
        <f>G35+G36</f>
        <v>1509559</v>
      </c>
      <c r="H37" s="11">
        <f t="shared" ref="H37" si="16">H35+H36</f>
        <v>1538787.53</v>
      </c>
      <c r="I37" s="11">
        <f>I35+I36</f>
        <v>1554921</v>
      </c>
      <c r="J37" s="11">
        <f>Data!L4</f>
        <v>1704197.564</v>
      </c>
      <c r="K37" s="11">
        <f>Data!L16</f>
        <v>1738685.3089999999</v>
      </c>
      <c r="L37" s="11">
        <f>Data!$L28</f>
        <v>1585775.9310000001</v>
      </c>
      <c r="M37" s="11">
        <f>Data!$L40</f>
        <v>1689599.14</v>
      </c>
      <c r="N37" s="11">
        <f>Data!$L52</f>
        <v>1755536.024</v>
      </c>
      <c r="O37" s="11">
        <f>Data!$L64</f>
        <v>2074310.223</v>
      </c>
      <c r="P37" s="11">
        <f>Data!$L76</f>
        <v>2088004.348</v>
      </c>
      <c r="Q37" s="11">
        <f>Data!$L88</f>
        <v>1932346.4975235499</v>
      </c>
      <c r="R37" s="11">
        <f>Data!$L100</f>
        <v>2231610.0983931301</v>
      </c>
      <c r="S37" s="11">
        <f>Data!$L112</f>
        <v>1993682.87179123</v>
      </c>
      <c r="T37" s="11"/>
    </row>
    <row r="38" spans="1:20" ht="19.95" customHeight="1" x14ac:dyDescent="0.25">
      <c r="A38" s="4"/>
      <c r="B38" s="4"/>
      <c r="C38" s="5"/>
      <c r="D38" s="5"/>
      <c r="E38" s="5"/>
      <c r="F38" s="5"/>
      <c r="G38" s="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</row>
    <row r="39" spans="1:20" ht="19.95" customHeight="1" x14ac:dyDescent="0.3">
      <c r="A39" s="38" t="s">
        <v>10</v>
      </c>
      <c r="B39" s="7" t="s">
        <v>13</v>
      </c>
      <c r="C39" s="9">
        <v>1311914</v>
      </c>
      <c r="D39" s="9">
        <v>1330334</v>
      </c>
      <c r="E39" s="9">
        <v>1310955</v>
      </c>
      <c r="F39" s="9">
        <v>1372413</v>
      </c>
      <c r="G39" s="9">
        <v>1722191</v>
      </c>
      <c r="H39" s="8">
        <v>1718447</v>
      </c>
      <c r="I39" s="8">
        <v>1636862</v>
      </c>
      <c r="J39" s="8">
        <f>Data!J5</f>
        <v>1865245.635</v>
      </c>
      <c r="K39" s="8">
        <f>Data!J17</f>
        <v>1957806.047</v>
      </c>
      <c r="L39" s="8">
        <f>Data!J29</f>
        <v>1931560.4380000001</v>
      </c>
      <c r="M39" s="8">
        <f>Data!$J41</f>
        <v>1870054.4569999999</v>
      </c>
      <c r="N39" s="8">
        <f>Data!$J53</f>
        <v>1922217.889</v>
      </c>
      <c r="O39" s="8">
        <f>Data!$J65</f>
        <v>2145149.2459999998</v>
      </c>
      <c r="P39" s="8">
        <f>Data!$J77</f>
        <v>2165879.4309999999</v>
      </c>
      <c r="Q39" s="8">
        <f>Data!$J89</f>
        <v>2184383.10950001</v>
      </c>
      <c r="R39" s="8">
        <f>Data!$J101</f>
        <v>1760952.50700001</v>
      </c>
      <c r="S39" s="8">
        <f>Data!$J113</f>
        <v>1919145.997</v>
      </c>
      <c r="T39" s="8"/>
    </row>
    <row r="40" spans="1:20" ht="19.95" customHeight="1" x14ac:dyDescent="0.3">
      <c r="A40" s="38"/>
      <c r="B40" s="7" t="s">
        <v>14</v>
      </c>
      <c r="C40" s="8">
        <v>24909</v>
      </c>
      <c r="D40" s="8">
        <v>33449</v>
      </c>
      <c r="E40" s="8">
        <v>29015</v>
      </c>
      <c r="F40" s="8">
        <v>25314</v>
      </c>
      <c r="G40" s="8">
        <v>23950</v>
      </c>
      <c r="H40" s="8">
        <v>22405.89</v>
      </c>
      <c r="I40" s="8">
        <v>28174</v>
      </c>
      <c r="J40" s="8">
        <f>Data!K5</f>
        <v>13776.6</v>
      </c>
      <c r="K40" s="8">
        <f>Data!K17</f>
        <v>15395.77</v>
      </c>
      <c r="L40" s="8">
        <f>Data!$K29</f>
        <v>11738.25</v>
      </c>
      <c r="M40" s="8">
        <f>Data!$K41</f>
        <v>12757</v>
      </c>
      <c r="N40" s="8">
        <f>Data!$K53</f>
        <v>6053</v>
      </c>
      <c r="O40" s="8">
        <f>Data!$K65</f>
        <v>11123.48</v>
      </c>
      <c r="P40" s="8">
        <f>Data!$K77</f>
        <v>11591.11</v>
      </c>
      <c r="Q40" s="8">
        <f>Data!$K89</f>
        <v>18610.434590339701</v>
      </c>
      <c r="R40" s="8">
        <f>Data!$K101</f>
        <v>27280.3992986679</v>
      </c>
      <c r="S40" s="8">
        <f>Data!$K113</f>
        <v>25315.924099922198</v>
      </c>
      <c r="T40" s="8"/>
    </row>
    <row r="41" spans="1:20" ht="19.95" customHeight="1" x14ac:dyDescent="0.3">
      <c r="A41" s="38"/>
      <c r="B41" s="7" t="s">
        <v>21</v>
      </c>
      <c r="C41" s="31">
        <f>C39+C40</f>
        <v>1336823</v>
      </c>
      <c r="D41" s="31">
        <f>D39+D40</f>
        <v>1363783</v>
      </c>
      <c r="E41" s="31">
        <f>E39+E40</f>
        <v>1339970</v>
      </c>
      <c r="F41" s="31">
        <f>F39+F40</f>
        <v>1397727</v>
      </c>
      <c r="G41" s="31">
        <f>G39+G40</f>
        <v>1746141</v>
      </c>
      <c r="H41" s="11">
        <f t="shared" ref="H41" si="17">H39+H40</f>
        <v>1740852.89</v>
      </c>
      <c r="I41" s="11">
        <f t="shared" ref="I41" si="18">I39+I40</f>
        <v>1665036</v>
      </c>
      <c r="J41" s="11">
        <f>Data!L5</f>
        <v>1879022.2350000001</v>
      </c>
      <c r="K41" s="11">
        <f>Data!L17</f>
        <v>1973201.817</v>
      </c>
      <c r="L41" s="11">
        <f>Data!$L29</f>
        <v>1943298.6880000001</v>
      </c>
      <c r="M41" s="11">
        <f>Data!$L41</f>
        <v>1882811.4569999999</v>
      </c>
      <c r="N41" s="11">
        <f>Data!$L53</f>
        <v>1928270.889</v>
      </c>
      <c r="O41" s="11">
        <f>Data!$L65</f>
        <v>2156272.7259999998</v>
      </c>
      <c r="P41" s="11">
        <f>Data!$L77</f>
        <v>2177470.5410000002</v>
      </c>
      <c r="Q41" s="11">
        <f>Data!$L89</f>
        <v>2202993.5440903502</v>
      </c>
      <c r="R41" s="11">
        <f>Data!$L101</f>
        <v>1788232.90629867</v>
      </c>
      <c r="S41" s="11">
        <f>Data!$L113</f>
        <v>1944461.9210999201</v>
      </c>
      <c r="T41" s="11"/>
    </row>
    <row r="42" spans="1:20" ht="19.95" customHeight="1" x14ac:dyDescent="0.25">
      <c r="A42" s="4"/>
      <c r="B42" s="4"/>
      <c r="C42" s="5"/>
      <c r="D42" s="5"/>
      <c r="E42" s="5"/>
      <c r="F42" s="5"/>
      <c r="G42" s="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</row>
    <row r="43" spans="1:20" ht="19.95" customHeight="1" x14ac:dyDescent="0.3">
      <c r="A43" s="38" t="s">
        <v>11</v>
      </c>
      <c r="B43" s="7" t="s">
        <v>13</v>
      </c>
      <c r="C43" s="9">
        <v>1309762</v>
      </c>
      <c r="D43" s="9">
        <v>1303797</v>
      </c>
      <c r="E43" s="9">
        <v>1299359</v>
      </c>
      <c r="F43" s="9">
        <v>1616439</v>
      </c>
      <c r="G43" s="9">
        <v>1664488</v>
      </c>
      <c r="H43" s="8">
        <v>1759681</v>
      </c>
      <c r="I43" s="8">
        <v>1588141</v>
      </c>
      <c r="J43" s="8">
        <f>Data!J6</f>
        <v>1904535.966</v>
      </c>
      <c r="K43" s="8">
        <f>Data!J18</f>
        <v>1903358.4080000001</v>
      </c>
      <c r="L43" s="8">
        <f>Data!J30</f>
        <v>1779030.956</v>
      </c>
      <c r="M43" s="8">
        <f>Data!$J42</f>
        <v>1709070.754</v>
      </c>
      <c r="N43" s="8">
        <f>Data!$J54</f>
        <v>2001674.2109999999</v>
      </c>
      <c r="O43" s="8">
        <f>Data!$J66</f>
        <v>2096362.875</v>
      </c>
      <c r="P43" s="8">
        <f>Data!$J78</f>
        <v>2062275.818</v>
      </c>
      <c r="Q43" s="8">
        <f>Data!$J90</f>
        <v>2209620.5019999999</v>
      </c>
      <c r="R43" s="8">
        <f>Data!$J102</f>
        <v>2112537.4355000099</v>
      </c>
      <c r="S43" s="8">
        <f>Data!$J114</f>
        <v>1979159.439</v>
      </c>
      <c r="T43" s="8"/>
    </row>
    <row r="44" spans="1:20" ht="19.95" customHeight="1" x14ac:dyDescent="0.3">
      <c r="A44" s="38"/>
      <c r="B44" s="7" t="s">
        <v>14</v>
      </c>
      <c r="C44" s="8">
        <v>12646</v>
      </c>
      <c r="D44" s="8">
        <v>14393</v>
      </c>
      <c r="E44" s="8">
        <v>29494</v>
      </c>
      <c r="F44" s="8">
        <v>51166</v>
      </c>
      <c r="G44" s="8">
        <v>28068</v>
      </c>
      <c r="H44" s="8">
        <v>20281</v>
      </c>
      <c r="I44" s="8">
        <v>18755</v>
      </c>
      <c r="J44" s="8">
        <f>Data!K6</f>
        <v>18757</v>
      </c>
      <c r="K44" s="8">
        <f>Data!K18</f>
        <v>19974.95</v>
      </c>
      <c r="L44" s="8">
        <f>Data!$K30</f>
        <v>12620.18</v>
      </c>
      <c r="M44" s="8">
        <f>Data!$K42</f>
        <v>10508</v>
      </c>
      <c r="N44" s="8">
        <f>Data!$K54</f>
        <v>5074</v>
      </c>
      <c r="O44" s="8">
        <f>Data!$K66</f>
        <v>16682.71</v>
      </c>
      <c r="P44" s="8">
        <f>Data!$K78</f>
        <v>17471.34</v>
      </c>
      <c r="Q44" s="8">
        <f>Data!$K90</f>
        <v>9288.1295819282495</v>
      </c>
      <c r="R44" s="8">
        <f>Data!$K102</f>
        <v>13749.7811551094</v>
      </c>
      <c r="S44" s="8">
        <f>Data!$K114</f>
        <v>36798.829312801397</v>
      </c>
      <c r="T44" s="8"/>
    </row>
    <row r="45" spans="1:20" ht="19.95" customHeight="1" x14ac:dyDescent="0.3">
      <c r="A45" s="38"/>
      <c r="B45" s="7" t="s">
        <v>21</v>
      </c>
      <c r="C45" s="31">
        <f>C43+C44</f>
        <v>1322408</v>
      </c>
      <c r="D45" s="31">
        <f>D43+D44</f>
        <v>1318190</v>
      </c>
      <c r="E45" s="31">
        <f>E43+E44</f>
        <v>1328853</v>
      </c>
      <c r="F45" s="31">
        <f>F43+F44</f>
        <v>1667605</v>
      </c>
      <c r="G45" s="31">
        <f>G43+G44</f>
        <v>1692556</v>
      </c>
      <c r="H45" s="11">
        <f t="shared" ref="H45" si="19">H43+H44</f>
        <v>1779962</v>
      </c>
      <c r="I45" s="11">
        <f t="shared" ref="I45" si="20">I43+I44</f>
        <v>1606896</v>
      </c>
      <c r="J45" s="11">
        <f>Data!L6</f>
        <v>1923292.966</v>
      </c>
      <c r="K45" s="11">
        <f>Data!L18</f>
        <v>1923333.358</v>
      </c>
      <c r="L45" s="11">
        <f>Data!$L30</f>
        <v>1791651.1359999999</v>
      </c>
      <c r="M45" s="11">
        <f>Data!$L42</f>
        <v>1719578.754</v>
      </c>
      <c r="N45" s="11">
        <f>Data!$L54</f>
        <v>2006748.2109999999</v>
      </c>
      <c r="O45" s="11">
        <f>Data!$L66</f>
        <v>2113045.585</v>
      </c>
      <c r="P45" s="11">
        <f>Data!$L78</f>
        <v>2079747.1580000001</v>
      </c>
      <c r="Q45" s="11">
        <f>Data!$L90</f>
        <v>2218908.63158193</v>
      </c>
      <c r="R45" s="11">
        <f>Data!$L102</f>
        <v>2126287.2166551198</v>
      </c>
      <c r="S45" s="11">
        <f>Data!$L114</f>
        <v>2015958.2683128</v>
      </c>
      <c r="T45" s="11"/>
    </row>
    <row r="46" spans="1:20" ht="19.95" customHeight="1" x14ac:dyDescent="0.25">
      <c r="A46" s="4"/>
      <c r="B46" s="4"/>
      <c r="C46" s="5"/>
      <c r="D46" s="5"/>
      <c r="E46" s="5"/>
      <c r="F46" s="5"/>
      <c r="G46" s="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</row>
    <row r="47" spans="1:20" ht="19.95" customHeight="1" x14ac:dyDescent="0.3">
      <c r="A47" s="38" t="s">
        <v>12</v>
      </c>
      <c r="B47" s="7" t="s">
        <v>13</v>
      </c>
      <c r="C47" s="9">
        <v>1312095</v>
      </c>
      <c r="D47" s="9">
        <v>1123171</v>
      </c>
      <c r="E47" s="9">
        <v>1299819</v>
      </c>
      <c r="F47" s="9">
        <v>1532378</v>
      </c>
      <c r="G47" s="9">
        <v>1565530</v>
      </c>
      <c r="H47" s="8">
        <v>1767245</v>
      </c>
      <c r="I47" s="8">
        <v>1562664</v>
      </c>
      <c r="J47" s="8">
        <f>Data!J7</f>
        <v>1802897.59</v>
      </c>
      <c r="K47" s="8">
        <f>Data!J19</f>
        <v>1897400.429</v>
      </c>
      <c r="L47" s="8">
        <f>Data!J31</f>
        <v>1782032.4040000001</v>
      </c>
      <c r="M47" s="40">
        <f>Data!$J43</f>
        <v>1715087.625</v>
      </c>
      <c r="N47" s="8">
        <f>Data!$J55</f>
        <v>1922477.618</v>
      </c>
      <c r="O47" s="8">
        <f>Data!$J67</f>
        <v>2252147.2889999999</v>
      </c>
      <c r="P47" s="8">
        <f>Data!$J79</f>
        <v>2052814.8810000001</v>
      </c>
      <c r="Q47" s="8">
        <f>Data!$J91</f>
        <v>1999507.8884999999</v>
      </c>
      <c r="R47" s="8">
        <f>Data!$J103</f>
        <v>2191505.37050001</v>
      </c>
      <c r="S47" s="8">
        <f>Data!$J115</f>
        <v>1943873.7509999999</v>
      </c>
      <c r="T47" s="8"/>
    </row>
    <row r="48" spans="1:20" ht="19.95" customHeight="1" x14ac:dyDescent="0.3">
      <c r="A48" s="38"/>
      <c r="B48" s="7" t="s">
        <v>14</v>
      </c>
      <c r="C48" s="8">
        <v>19320</v>
      </c>
      <c r="D48" s="8">
        <v>29110</v>
      </c>
      <c r="E48" s="8">
        <v>28651</v>
      </c>
      <c r="F48" s="8">
        <v>27929</v>
      </c>
      <c r="G48" s="8">
        <v>23248</v>
      </c>
      <c r="H48" s="8">
        <v>21545.37</v>
      </c>
      <c r="I48" s="8">
        <v>26145.1</v>
      </c>
      <c r="J48" s="8">
        <f>Data!K7</f>
        <v>18842.400000000001</v>
      </c>
      <c r="K48" s="8">
        <f>Data!K19</f>
        <v>19896.95</v>
      </c>
      <c r="L48" s="8">
        <f>Data!$K31</f>
        <v>17283.86</v>
      </c>
      <c r="M48" s="40">
        <f>Data!$K43</f>
        <v>13918.22</v>
      </c>
      <c r="N48" s="8">
        <f>Data!$K55</f>
        <v>7572</v>
      </c>
      <c r="O48" s="8">
        <f>Data!$K67</f>
        <v>39787.75</v>
      </c>
      <c r="P48" s="8">
        <f>Data!$K79</f>
        <v>11927.903</v>
      </c>
      <c r="Q48" s="8">
        <f>Data!$K91</f>
        <v>20539.077682018298</v>
      </c>
      <c r="R48" s="8">
        <f>Data!$K103</f>
        <v>41773.148873329199</v>
      </c>
      <c r="S48" s="8">
        <f>Data!$K115</f>
        <v>42535.820608973503</v>
      </c>
      <c r="T48" s="8"/>
    </row>
    <row r="49" spans="1:20" ht="19.95" customHeight="1" x14ac:dyDescent="0.3">
      <c r="A49" s="38"/>
      <c r="B49" s="7" t="s">
        <v>21</v>
      </c>
      <c r="C49" s="31">
        <f>C47+C48</f>
        <v>1331415</v>
      </c>
      <c r="D49" s="31">
        <f>D47+D48</f>
        <v>1152281</v>
      </c>
      <c r="E49" s="31">
        <f>E47+E48</f>
        <v>1328470</v>
      </c>
      <c r="F49" s="31">
        <f>F47+F48</f>
        <v>1560307</v>
      </c>
      <c r="G49" s="31">
        <f>G47+G48</f>
        <v>1588778</v>
      </c>
      <c r="H49" s="11">
        <f t="shared" ref="H49" si="21">H47+H48</f>
        <v>1788790.37</v>
      </c>
      <c r="I49" s="11">
        <f t="shared" ref="I49" si="22">I47+I48</f>
        <v>1588809.1</v>
      </c>
      <c r="J49" s="11">
        <f>Data!L7</f>
        <v>1821739.99</v>
      </c>
      <c r="K49" s="11">
        <f>Data!L19</f>
        <v>1917297.379</v>
      </c>
      <c r="L49" s="11">
        <f>Data!$L31</f>
        <v>1799316.264</v>
      </c>
      <c r="M49" s="11">
        <f>Data!$L43</f>
        <v>1729005.845</v>
      </c>
      <c r="N49" s="11">
        <f>Data!$L55</f>
        <v>1930049.618</v>
      </c>
      <c r="O49" s="11">
        <f>Data!$L67</f>
        <v>2291935.0389999999</v>
      </c>
      <c r="P49" s="11">
        <f>Data!$L79</f>
        <v>2064742.784</v>
      </c>
      <c r="Q49" s="11">
        <f>Data!$L91</f>
        <v>2020046.96618202</v>
      </c>
      <c r="R49" s="11">
        <f>Data!$L103</f>
        <v>2233278.5193733298</v>
      </c>
      <c r="S49" s="11">
        <f>Data!$L115</f>
        <v>1986409.5716089699</v>
      </c>
      <c r="T49" s="11"/>
    </row>
    <row r="50" spans="1:20" ht="19.95" customHeight="1" x14ac:dyDescent="0.25">
      <c r="A50" s="4"/>
      <c r="B50" s="4"/>
      <c r="C50" s="5"/>
      <c r="D50" s="5"/>
      <c r="E50" s="5"/>
      <c r="F50" s="5"/>
      <c r="G50" s="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</row>
    <row r="51" spans="1:20" ht="19.95" customHeight="1" x14ac:dyDescent="0.3">
      <c r="A51" s="38" t="s">
        <v>0</v>
      </c>
      <c r="B51" s="7" t="s">
        <v>13</v>
      </c>
      <c r="C51" s="20">
        <f t="shared" ref="C51:G52" si="23">C3+C7+C11+C15+C19+C23+C27+C31+C35+C39+C43+C47</f>
        <v>14679585</v>
      </c>
      <c r="D51" s="20">
        <f t="shared" si="23"/>
        <v>15068848</v>
      </c>
      <c r="E51" s="20">
        <f t="shared" si="23"/>
        <v>15268380</v>
      </c>
      <c r="F51" s="20">
        <f t="shared" si="23"/>
        <v>17155583</v>
      </c>
      <c r="G51" s="20">
        <f t="shared" si="23"/>
        <v>18504243</v>
      </c>
      <c r="H51" s="22">
        <f t="shared" ref="H51" si="24">H3+H7+H11+H15+H19+H23+H27+H31+H35+H39+H43+H47</f>
        <v>18733342</v>
      </c>
      <c r="I51" s="22">
        <f t="shared" ref="I51" si="25">I3+I7+I11+I15+I19+I23+I27+I31+I35+I39+I43+I47</f>
        <v>19681988</v>
      </c>
      <c r="J51" s="22">
        <f t="shared" ref="J51:K51" si="26">J3+J7+J11+J15+J19+J23+J27+J31+J35+J39+J43+J47</f>
        <v>20664886.025999997</v>
      </c>
      <c r="K51" s="22">
        <f t="shared" si="26"/>
        <v>21784593.835000001</v>
      </c>
      <c r="L51" s="22">
        <f t="shared" ref="L51:N52" si="27">L3+L7+L11+L15+L19+L23+L27+L31+L35+L39+L43+L47</f>
        <v>21785433.505999997</v>
      </c>
      <c r="M51" s="22">
        <f t="shared" si="27"/>
        <v>21779258.037999999</v>
      </c>
      <c r="N51" s="22">
        <f t="shared" si="27"/>
        <v>21001829.806999996</v>
      </c>
      <c r="O51" s="22">
        <f t="shared" ref="O51:P51" si="28">O3+O7+O11+O15+O19+O23+O27+O31+O35+O39+O43+O47</f>
        <v>25206461.943</v>
      </c>
      <c r="P51" s="22">
        <f t="shared" si="28"/>
        <v>25995055.780000001</v>
      </c>
      <c r="Q51" s="22">
        <f t="shared" ref="Q51" si="29">Q3+Q7+Q11+Q15+Q19+Q23+Q27+Q31+Q35+Q39+Q43+Q47</f>
        <v>24651632.39100001</v>
      </c>
      <c r="R51" s="22">
        <f t="shared" ref="R51:S51" si="30">R3+R7+R11+R15+R19+R23+R27+R31+R35+R39+R43+R47</f>
        <v>26225349.064500052</v>
      </c>
      <c r="S51" s="22">
        <f t="shared" si="30"/>
        <v>24145971.777500022</v>
      </c>
      <c r="T51" s="22">
        <f t="shared" ref="T51" si="31">T3+T7+T11+T15+T19+T23+T27+T31+T35+T39+T43+T47</f>
        <v>14799522.110499961</v>
      </c>
    </row>
    <row r="52" spans="1:20" ht="19.95" customHeight="1" x14ac:dyDescent="0.3">
      <c r="A52" s="38"/>
      <c r="B52" s="7" t="s">
        <v>14</v>
      </c>
      <c r="C52" s="20">
        <f t="shared" si="23"/>
        <v>228905</v>
      </c>
      <c r="D52" s="20">
        <f t="shared" si="23"/>
        <v>253854</v>
      </c>
      <c r="E52" s="20">
        <f t="shared" si="23"/>
        <v>347558</v>
      </c>
      <c r="F52" s="20">
        <f t="shared" si="23"/>
        <v>372144</v>
      </c>
      <c r="G52" s="20">
        <f t="shared" si="23"/>
        <v>336060</v>
      </c>
      <c r="H52" s="22">
        <f>H4+H8+H12+H16+H20+H24+H28+H32+H36+H40+H44+H48</f>
        <v>328060.31</v>
      </c>
      <c r="I52" s="22">
        <f>I4+I8+I12+I16+I20+I24+I28+I32+I36+I40+I44+I48</f>
        <v>295719.09999999998</v>
      </c>
      <c r="J52" s="22">
        <f>J4+J8+J12+J16+J20+J24+J28+J32+J36+J40+J44+J48</f>
        <v>204425.13</v>
      </c>
      <c r="K52" s="22">
        <f>K4+K8+K12+K16+K20+K24+K28+K32+K36+K40+K44+K48</f>
        <v>187124.43000000002</v>
      </c>
      <c r="L52" s="22">
        <f t="shared" si="27"/>
        <v>189429.43</v>
      </c>
      <c r="M52" s="22">
        <f t="shared" si="27"/>
        <v>161489.47</v>
      </c>
      <c r="N52" s="22">
        <f t="shared" si="27"/>
        <v>80097</v>
      </c>
      <c r="O52" s="22">
        <f t="shared" ref="O52:P52" si="32">O4+O8+O12+O16+O20+O24+O28+O32+O36+O40+O44+O48</f>
        <v>147685.72</v>
      </c>
      <c r="P52" s="22">
        <f t="shared" si="32"/>
        <v>157384.92300000001</v>
      </c>
      <c r="Q52" s="22">
        <f t="shared" ref="Q52" si="33">Q4+Q8+Q12+Q16+Q20+Q24+Q28+Q32+Q36+Q40+Q44+Q48</f>
        <v>124843.07086348534</v>
      </c>
      <c r="R52" s="22">
        <f t="shared" ref="R52:S52" si="34">R4+R8+R12+R16+R20+R24+R28+R32+R36+R40+R44+R48</f>
        <v>443778.93359839945</v>
      </c>
      <c r="S52" s="22">
        <f t="shared" si="34"/>
        <v>522528.23113381857</v>
      </c>
      <c r="T52" s="22">
        <f t="shared" ref="T52" si="35">T4+T8+T12+T16+T20+T24+T28+T32+T36+T40+T44+T48</f>
        <v>258905.5571891666</v>
      </c>
    </row>
    <row r="53" spans="1:20" ht="19.95" customHeight="1" x14ac:dyDescent="0.3">
      <c r="A53" s="38"/>
      <c r="B53" s="7" t="s">
        <v>21</v>
      </c>
      <c r="C53" s="20">
        <f>C51+C52</f>
        <v>14908490</v>
      </c>
      <c r="D53" s="20">
        <f>D51+D52</f>
        <v>15322702</v>
      </c>
      <c r="E53" s="20">
        <f>E51+E52</f>
        <v>15615938</v>
      </c>
      <c r="F53" s="20">
        <f>F51+F52</f>
        <v>17527727</v>
      </c>
      <c r="G53" s="20">
        <f t="shared" ref="G53" si="36">G51+G52</f>
        <v>18840303</v>
      </c>
      <c r="H53" s="22">
        <f t="shared" ref="H53:M53" si="37">H51+H52</f>
        <v>19061402.309999999</v>
      </c>
      <c r="I53" s="22">
        <f t="shared" si="37"/>
        <v>19977707.100000001</v>
      </c>
      <c r="J53" s="22">
        <f t="shared" si="37"/>
        <v>20869311.155999996</v>
      </c>
      <c r="K53" s="22">
        <f t="shared" si="37"/>
        <v>21971718.265000001</v>
      </c>
      <c r="L53" s="22">
        <f t="shared" si="37"/>
        <v>21974862.935999997</v>
      </c>
      <c r="M53" s="22">
        <f t="shared" si="37"/>
        <v>21940747.507999998</v>
      </c>
      <c r="N53" s="22">
        <f t="shared" ref="N53:O53" si="38">N51+N52</f>
        <v>21081926.806999996</v>
      </c>
      <c r="O53" s="22">
        <f t="shared" si="38"/>
        <v>25354147.662999999</v>
      </c>
      <c r="P53" s="22">
        <f t="shared" ref="P53:Q53" si="39">P51+P52</f>
        <v>26152440.703000002</v>
      </c>
      <c r="Q53" s="22">
        <f t="shared" si="39"/>
        <v>24776475.461863495</v>
      </c>
      <c r="R53" s="22">
        <f t="shared" ref="R53:S53" si="40">R51+R52</f>
        <v>26669127.998098452</v>
      </c>
      <c r="S53" s="22">
        <f t="shared" si="40"/>
        <v>24668500.008633841</v>
      </c>
      <c r="T53" s="22">
        <f t="shared" ref="T53" si="41">T51+T52</f>
        <v>15058427.667689128</v>
      </c>
    </row>
    <row r="54" spans="1:20" ht="19.95" customHeight="1" x14ac:dyDescent="0.25"/>
    <row r="55" spans="1:20" ht="19.95" customHeight="1" x14ac:dyDescent="0.25">
      <c r="A55" s="87" t="s">
        <v>16</v>
      </c>
      <c r="B55" s="87"/>
      <c r="C55" s="53">
        <v>2009</v>
      </c>
      <c r="D55" s="53">
        <v>2010</v>
      </c>
      <c r="E55" s="53">
        <f t="shared" ref="E55:N55" si="42">E2</f>
        <v>2011</v>
      </c>
      <c r="F55" s="53">
        <f t="shared" si="42"/>
        <v>2012</v>
      </c>
      <c r="G55" s="53">
        <f t="shared" si="42"/>
        <v>2013</v>
      </c>
      <c r="H55" s="53">
        <f t="shared" si="42"/>
        <v>2014</v>
      </c>
      <c r="I55" s="53">
        <f t="shared" si="42"/>
        <v>2015</v>
      </c>
      <c r="J55" s="53">
        <f t="shared" si="42"/>
        <v>2016</v>
      </c>
      <c r="K55" s="53">
        <f t="shared" si="42"/>
        <v>2017</v>
      </c>
      <c r="L55" s="53">
        <f t="shared" si="42"/>
        <v>2018</v>
      </c>
      <c r="M55" s="53">
        <f t="shared" si="42"/>
        <v>2019</v>
      </c>
      <c r="N55" s="53">
        <f t="shared" si="42"/>
        <v>2020</v>
      </c>
      <c r="O55" s="53">
        <f t="shared" ref="O55:T55" si="43">O2</f>
        <v>2021</v>
      </c>
      <c r="P55" s="53">
        <f t="shared" si="43"/>
        <v>2022</v>
      </c>
      <c r="Q55" s="53">
        <f t="shared" si="43"/>
        <v>2023</v>
      </c>
      <c r="R55" s="53">
        <f t="shared" si="43"/>
        <v>2024</v>
      </c>
      <c r="S55" s="53">
        <f t="shared" si="43"/>
        <v>2025</v>
      </c>
      <c r="T55" s="53">
        <f t="shared" si="43"/>
        <v>2026</v>
      </c>
    </row>
    <row r="56" spans="1:20" ht="19.95" customHeight="1" x14ac:dyDescent="0.3">
      <c r="A56" s="56"/>
      <c r="B56" s="41" t="s">
        <v>13</v>
      </c>
      <c r="C56" s="42">
        <v>-0.16069958467748599</v>
      </c>
      <c r="D56" s="42">
        <f t="shared" ref="D56:P58" si="44">(D51-C51)/C51</f>
        <v>2.6517302771161447E-2</v>
      </c>
      <c r="E56" s="42">
        <f t="shared" si="44"/>
        <v>1.3241357268983003E-2</v>
      </c>
      <c r="F56" s="42">
        <f t="shared" si="44"/>
        <v>0.12360204553462777</v>
      </c>
      <c r="G56" s="42">
        <f t="shared" si="44"/>
        <v>7.8613475275075173E-2</v>
      </c>
      <c r="H56" s="42">
        <f t="shared" si="44"/>
        <v>1.2380890155841555E-2</v>
      </c>
      <c r="I56" s="42">
        <f t="shared" si="44"/>
        <v>5.0639442764670604E-2</v>
      </c>
      <c r="J56" s="42">
        <f t="shared" si="44"/>
        <v>4.9938960739128423E-2</v>
      </c>
      <c r="K56" s="42">
        <f t="shared" si="44"/>
        <v>5.418407861486476E-2</v>
      </c>
      <c r="L56" s="42">
        <f t="shared" si="44"/>
        <v>3.8544257761065763E-5</v>
      </c>
      <c r="M56" s="42">
        <f t="shared" si="44"/>
        <v>-2.8346775832106689E-4</v>
      </c>
      <c r="N56" s="42">
        <f t="shared" si="44"/>
        <v>-3.5695808812382948E-2</v>
      </c>
      <c r="O56" s="42">
        <f t="shared" si="44"/>
        <v>0.20020313347166457</v>
      </c>
      <c r="P56" s="42">
        <f t="shared" si="44"/>
        <v>3.1285383834640024E-2</v>
      </c>
      <c r="Q56" s="42">
        <f t="shared" ref="Q56:R58" si="45">Q51/(P3+P7+P11+P15+P19+P23+P27+P31+P35+P39+P43+P47)-1</f>
        <v>-5.167995792621416E-2</v>
      </c>
      <c r="R56" s="42">
        <f t="shared" si="45"/>
        <v>6.3838233855644688E-2</v>
      </c>
      <c r="S56" s="42">
        <f>S51/(R3+R7+R11+R15+R19+R23+R27+R31+R35+R39+R43+R47)-1</f>
        <v>-7.9288831652379432E-2</v>
      </c>
      <c r="T56" s="42">
        <f>T51/(S3+S7+S11+S15+S19+S23+S27)-1</f>
        <v>3.1370709717563949E-2</v>
      </c>
    </row>
    <row r="57" spans="1:20" ht="19.95" customHeight="1" x14ac:dyDescent="0.3">
      <c r="A57" s="44"/>
      <c r="B57" s="41" t="s">
        <v>14</v>
      </c>
      <c r="C57" s="42">
        <v>-0.33241271100430464</v>
      </c>
      <c r="D57" s="42">
        <f t="shared" si="44"/>
        <v>0.10899281361263406</v>
      </c>
      <c r="E57" s="42">
        <f t="shared" si="44"/>
        <v>0.3691255603614676</v>
      </c>
      <c r="F57" s="42">
        <f t="shared" si="44"/>
        <v>7.0739272294120692E-2</v>
      </c>
      <c r="G57" s="42">
        <f t="shared" si="44"/>
        <v>-9.696246614213852E-2</v>
      </c>
      <c r="H57" s="42">
        <f t="shared" si="44"/>
        <v>-2.3804350413616622E-2</v>
      </c>
      <c r="I57" s="42">
        <f t="shared" si="44"/>
        <v>-9.8583123328756295E-2</v>
      </c>
      <c r="J57" s="42">
        <f t="shared" si="44"/>
        <v>-0.30871854405075622</v>
      </c>
      <c r="K57" s="42">
        <f t="shared" si="44"/>
        <v>-8.4630984458711034E-2</v>
      </c>
      <c r="L57" s="42">
        <f t="shared" si="44"/>
        <v>1.2318006793661152E-2</v>
      </c>
      <c r="M57" s="42">
        <f t="shared" si="44"/>
        <v>-0.14749534958744262</v>
      </c>
      <c r="N57" s="42">
        <f t="shared" si="44"/>
        <v>-0.50401100455652004</v>
      </c>
      <c r="O57" s="42">
        <f t="shared" si="44"/>
        <v>0.84383584903304742</v>
      </c>
      <c r="P57" s="42">
        <f t="shared" si="44"/>
        <v>6.5674616340699751E-2</v>
      </c>
      <c r="Q57" s="42">
        <f t="shared" si="45"/>
        <v>-0.20676600729102035</v>
      </c>
      <c r="R57" s="42">
        <f t="shared" si="45"/>
        <v>2.554694149454777</v>
      </c>
      <c r="S57" s="42">
        <f>S52/(R4+R8+R12+R16+R20+R24+R28+R32+R36+R40+R44+R48)-1</f>
        <v>0.17745163542775066</v>
      </c>
      <c r="T57" s="42">
        <f>T52/(S4+S8+S12+S16+S20+S24+S28)-1</f>
        <v>-9.5060771612920814E-2</v>
      </c>
    </row>
    <row r="58" spans="1:20" ht="19.95" customHeight="1" x14ac:dyDescent="0.3">
      <c r="A58" s="44"/>
      <c r="B58" s="41" t="s">
        <v>21</v>
      </c>
      <c r="C58" s="42">
        <v>-0.16400117152625951</v>
      </c>
      <c r="D58" s="42">
        <f t="shared" si="44"/>
        <v>2.7783632011021908E-2</v>
      </c>
      <c r="E58" s="42">
        <f t="shared" si="44"/>
        <v>1.9137355800563111E-2</v>
      </c>
      <c r="F58" s="42">
        <f t="shared" si="44"/>
        <v>0.12242549887172964</v>
      </c>
      <c r="G58" s="42">
        <f t="shared" si="44"/>
        <v>7.488569396362689E-2</v>
      </c>
      <c r="H58" s="42">
        <f t="shared" si="44"/>
        <v>1.1735443426785581E-2</v>
      </c>
      <c r="I58" s="42">
        <f t="shared" si="44"/>
        <v>4.8071216120300381E-2</v>
      </c>
      <c r="J58" s="42">
        <f t="shared" si="44"/>
        <v>4.4629949349892825E-2</v>
      </c>
      <c r="K58" s="42">
        <f t="shared" si="44"/>
        <v>5.2824317044267134E-2</v>
      </c>
      <c r="L58" s="43">
        <f t="shared" si="44"/>
        <v>1.4312358105399929E-4</v>
      </c>
      <c r="M58" s="42">
        <f t="shared" si="44"/>
        <v>-1.5524751212036129E-3</v>
      </c>
      <c r="N58" s="42">
        <f t="shared" si="44"/>
        <v>-3.9142727506747868E-2</v>
      </c>
      <c r="O58" s="42">
        <f t="shared" si="44"/>
        <v>0.20264850054319816</v>
      </c>
      <c r="P58" s="42">
        <f t="shared" si="44"/>
        <v>3.1485698143383999E-2</v>
      </c>
      <c r="Q58" s="42">
        <f t="shared" si="45"/>
        <v>-5.261326301291136E-2</v>
      </c>
      <c r="R58" s="42">
        <f t="shared" si="45"/>
        <v>7.6389094935966462E-2</v>
      </c>
      <c r="S58" s="42">
        <f>S53/(R5+R9+R13+R17+R21+R25+R29+R33+R37+R41+R45+R49)-1</f>
        <v>-7.5016625575731299E-2</v>
      </c>
      <c r="T58" s="42">
        <f>T53/(S5+S9+S13+S17+S21+S25+S29)-1</f>
        <v>2.8899154220054513E-2</v>
      </c>
    </row>
    <row r="61" spans="1:20" x14ac:dyDescent="0.25">
      <c r="C61" s="9"/>
      <c r="D61" s="9"/>
      <c r="E61" s="9"/>
      <c r="F61" s="9"/>
      <c r="G61" s="9"/>
      <c r="H61" s="9"/>
      <c r="I61" s="9"/>
      <c r="J61" s="9"/>
      <c r="K61" s="9"/>
      <c r="L61" s="9"/>
    </row>
    <row r="62" spans="1:20" x14ac:dyDescent="0.25">
      <c r="C62" s="9"/>
      <c r="D62" s="9"/>
      <c r="E62" s="9"/>
      <c r="F62" s="9"/>
      <c r="G62" s="9"/>
      <c r="H62" s="9"/>
      <c r="I62" s="9"/>
      <c r="J62" s="9"/>
      <c r="K62" s="9"/>
      <c r="L62" s="9"/>
    </row>
    <row r="63" spans="1:20" x14ac:dyDescent="0.25">
      <c r="C63" s="9"/>
      <c r="D63" s="9"/>
      <c r="E63" s="9"/>
      <c r="F63" s="9"/>
      <c r="G63" s="9"/>
      <c r="H63" s="9"/>
      <c r="I63" s="9"/>
      <c r="J63" s="9"/>
      <c r="K63" s="9"/>
      <c r="L63" s="9"/>
    </row>
    <row r="66" spans="3:11" x14ac:dyDescent="0.25">
      <c r="C66" s="28"/>
      <c r="D66" s="28"/>
      <c r="E66" s="28"/>
      <c r="F66" s="28"/>
      <c r="G66" s="28"/>
      <c r="H66" s="28"/>
      <c r="I66" s="28"/>
      <c r="J66" s="28"/>
      <c r="K66" s="28"/>
    </row>
    <row r="67" spans="3:11" x14ac:dyDescent="0.25">
      <c r="C67" s="28"/>
      <c r="D67" s="28"/>
      <c r="E67" s="28"/>
      <c r="F67" s="28"/>
      <c r="G67" s="28"/>
      <c r="H67" s="28"/>
      <c r="I67" s="28"/>
      <c r="J67" s="28"/>
      <c r="K67" s="28"/>
    </row>
    <row r="68" spans="3:11" x14ac:dyDescent="0.25">
      <c r="C68" s="28"/>
      <c r="D68" s="28"/>
      <c r="E68" s="28"/>
      <c r="F68" s="28"/>
      <c r="G68" s="28"/>
      <c r="H68" s="28"/>
      <c r="I68" s="28"/>
      <c r="J68" s="28"/>
      <c r="K68" s="28"/>
    </row>
  </sheetData>
  <mergeCells count="1">
    <mergeCell ref="A55:B55"/>
  </mergeCells>
  <printOptions horizontalCentered="1" verticalCentered="1"/>
  <pageMargins left="0.25" right="0.25" top="0.25" bottom="0.25" header="0.3" footer="0.05"/>
  <pageSetup scale="50" orientation="portrait" horizontalDpi="300" verticalDpi="300" r:id="rId1"/>
  <headerFooter alignWithMargins="0">
    <oddFooter>&amp;LVPA, Market Analysis and Strategy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 codeName="Sheet4">
    <pageSetUpPr fitToPage="1"/>
  </sheetPr>
  <dimension ref="A1:S27"/>
  <sheetViews>
    <sheetView showGridLines="0" defaultGridColor="0" colorId="9" zoomScale="80" zoomScaleNormal="80" zoomScalePageLayoutView="80" workbookViewId="0">
      <selection activeCell="A2" sqref="A2"/>
    </sheetView>
  </sheetViews>
  <sheetFormatPr defaultColWidth="11.453125" defaultRowHeight="15" x14ac:dyDescent="0.25"/>
  <cols>
    <col min="1" max="1" width="11.453125" style="1" customWidth="1"/>
    <col min="2" max="2" width="11.81640625" style="1" hidden="1" customWidth="1"/>
    <col min="3" max="8" width="10.81640625" style="1" hidden="1" customWidth="1"/>
    <col min="9" max="9" width="0" style="1" hidden="1" customWidth="1"/>
    <col min="10" max="11" width="11.453125" style="1"/>
    <col min="12" max="12" width="9.6328125" style="1" customWidth="1"/>
    <col min="13" max="19" width="10.453125" style="1" customWidth="1"/>
    <col min="20" max="16384" width="11.453125" style="1"/>
  </cols>
  <sheetData>
    <row r="1" spans="1:19" ht="64.95" customHeight="1" x14ac:dyDescent="0.25">
      <c r="B1" s="2"/>
      <c r="I1" s="2"/>
      <c r="K1" s="2" t="s">
        <v>17</v>
      </c>
      <c r="L1" s="2"/>
      <c r="M1" s="2"/>
      <c r="N1" s="2"/>
      <c r="O1" s="2"/>
      <c r="P1" s="2"/>
      <c r="Q1" s="2"/>
      <c r="R1" s="2"/>
      <c r="S1" s="2"/>
    </row>
    <row r="2" spans="1:19" s="39" customFormat="1" ht="20.55" customHeight="1" x14ac:dyDescent="0.25">
      <c r="A2" s="48"/>
      <c r="B2" s="49">
        <v>2009</v>
      </c>
      <c r="C2" s="49">
        <v>2010</v>
      </c>
      <c r="D2" s="49">
        <v>2011</v>
      </c>
      <c r="E2" s="49">
        <v>2012</v>
      </c>
      <c r="F2" s="49">
        <v>2013</v>
      </c>
      <c r="G2" s="49">
        <v>2014</v>
      </c>
      <c r="H2" s="49">
        <v>2015</v>
      </c>
      <c r="I2" s="49">
        <v>2016</v>
      </c>
      <c r="J2" s="49">
        <v>2017</v>
      </c>
      <c r="K2" s="49">
        <v>2018</v>
      </c>
      <c r="L2" s="49">
        <v>2019</v>
      </c>
      <c r="M2" s="49">
        <v>2020</v>
      </c>
      <c r="N2" s="49">
        <v>2021</v>
      </c>
      <c r="O2" s="49">
        <v>2022</v>
      </c>
      <c r="P2" s="49">
        <v>2023</v>
      </c>
      <c r="Q2" s="49">
        <v>2024</v>
      </c>
      <c r="R2" s="49">
        <v>2025</v>
      </c>
      <c r="S2" s="49">
        <v>2026</v>
      </c>
    </row>
    <row r="3" spans="1:19" ht="19.95" customHeight="1" x14ac:dyDescent="0.3">
      <c r="A3" s="50" t="s">
        <v>1</v>
      </c>
      <c r="B3" s="30">
        <v>146</v>
      </c>
      <c r="C3" s="30">
        <v>141</v>
      </c>
      <c r="D3" s="30">
        <v>159</v>
      </c>
      <c r="E3" s="30">
        <v>164</v>
      </c>
      <c r="F3" s="30">
        <v>158</v>
      </c>
      <c r="G3" s="45">
        <v>155</v>
      </c>
      <c r="H3" s="45">
        <v>164</v>
      </c>
      <c r="I3" s="45">
        <v>167</v>
      </c>
      <c r="J3" s="45">
        <f>Data!M8</f>
        <v>147</v>
      </c>
      <c r="K3" s="45">
        <f>Data!M20</f>
        <v>137</v>
      </c>
      <c r="L3" s="45">
        <f>Data!M32</f>
        <v>129</v>
      </c>
      <c r="M3" s="45">
        <f>Data!M44</f>
        <v>121</v>
      </c>
      <c r="N3" s="45">
        <f>Data!M56</f>
        <v>129</v>
      </c>
      <c r="O3" s="45">
        <f>Data!M68</f>
        <v>107</v>
      </c>
      <c r="P3" s="45">
        <f>Data!M80</f>
        <v>140</v>
      </c>
      <c r="Q3" s="45">
        <f>Data!M92</f>
        <v>136</v>
      </c>
      <c r="R3" s="45">
        <f>Data!M104</f>
        <v>138</v>
      </c>
      <c r="S3" s="45">
        <f>Data!M116</f>
        <v>135</v>
      </c>
    </row>
    <row r="4" spans="1:19" ht="19.95" customHeight="1" x14ac:dyDescent="0.3">
      <c r="A4" s="50" t="s">
        <v>2</v>
      </c>
      <c r="B4" s="30">
        <v>129</v>
      </c>
      <c r="C4" s="30">
        <v>153</v>
      </c>
      <c r="D4" s="30">
        <v>133</v>
      </c>
      <c r="E4" s="30">
        <v>149</v>
      </c>
      <c r="F4" s="30">
        <v>140</v>
      </c>
      <c r="G4" s="30">
        <v>141</v>
      </c>
      <c r="H4" s="30">
        <v>143</v>
      </c>
      <c r="I4" s="30">
        <v>157</v>
      </c>
      <c r="J4" s="45">
        <f>Data!M9</f>
        <v>138</v>
      </c>
      <c r="K4" s="45">
        <f>Data!$M21</f>
        <v>131</v>
      </c>
      <c r="L4" s="45">
        <f>Data!M33</f>
        <v>113</v>
      </c>
      <c r="M4" s="45">
        <f>Data!M45</f>
        <v>111</v>
      </c>
      <c r="N4" s="45">
        <f>Data!M57</f>
        <v>117</v>
      </c>
      <c r="O4" s="45">
        <f>Data!M69</f>
        <v>113</v>
      </c>
      <c r="P4" s="45">
        <f>Data!M81</f>
        <v>132</v>
      </c>
      <c r="Q4" s="45">
        <f>Data!M93</f>
        <v>140</v>
      </c>
      <c r="R4" s="45">
        <f>Data!M105</f>
        <v>128</v>
      </c>
      <c r="S4" s="45">
        <f>Data!M117</f>
        <v>117</v>
      </c>
    </row>
    <row r="5" spans="1:19" ht="19.95" customHeight="1" x14ac:dyDescent="0.3">
      <c r="A5" s="50" t="s">
        <v>3</v>
      </c>
      <c r="B5" s="30">
        <v>137</v>
      </c>
      <c r="C5" s="45">
        <v>163</v>
      </c>
      <c r="D5" s="45">
        <v>153</v>
      </c>
      <c r="E5" s="30">
        <v>173</v>
      </c>
      <c r="F5" s="30">
        <v>158</v>
      </c>
      <c r="G5" s="30">
        <v>162</v>
      </c>
      <c r="H5" s="30">
        <v>163</v>
      </c>
      <c r="I5" s="30">
        <v>172</v>
      </c>
      <c r="J5" s="45">
        <f>Data!M10</f>
        <v>146</v>
      </c>
      <c r="K5" s="45">
        <f>Data!$M22</f>
        <v>147</v>
      </c>
      <c r="L5" s="45">
        <f>Data!M34</f>
        <v>128</v>
      </c>
      <c r="M5" s="45">
        <f>Data!M46</f>
        <v>112</v>
      </c>
      <c r="N5" s="45">
        <f>Data!M58</f>
        <v>128</v>
      </c>
      <c r="O5" s="45">
        <f>Data!M70</f>
        <v>115</v>
      </c>
      <c r="P5" s="45">
        <f>Data!M82</f>
        <v>131</v>
      </c>
      <c r="Q5" s="45">
        <f>Data!M94</f>
        <v>141</v>
      </c>
      <c r="R5" s="45">
        <f>Data!M106</f>
        <v>162</v>
      </c>
      <c r="S5" s="45">
        <f>Data!M118</f>
        <v>160</v>
      </c>
    </row>
    <row r="6" spans="1:19" ht="19.95" customHeight="1" x14ac:dyDescent="0.3">
      <c r="A6" s="50" t="s">
        <v>4</v>
      </c>
      <c r="B6" s="30">
        <v>133</v>
      </c>
      <c r="C6" s="30">
        <v>149</v>
      </c>
      <c r="D6" s="30">
        <v>157</v>
      </c>
      <c r="E6" s="30">
        <v>161</v>
      </c>
      <c r="F6" s="30">
        <v>156</v>
      </c>
      <c r="G6" s="30">
        <v>157</v>
      </c>
      <c r="H6" s="30">
        <v>159</v>
      </c>
      <c r="I6" s="30">
        <v>162</v>
      </c>
      <c r="J6" s="45">
        <f>Data!M11</f>
        <v>157</v>
      </c>
      <c r="K6" s="45">
        <f>Data!$M23</f>
        <v>143</v>
      </c>
      <c r="L6" s="45">
        <f>Data!M35</f>
        <v>126</v>
      </c>
      <c r="M6" s="45">
        <f>Data!M47</f>
        <v>114</v>
      </c>
      <c r="N6" s="45">
        <f>Data!M59</f>
        <v>134</v>
      </c>
      <c r="O6" s="45">
        <f>Data!M71</f>
        <v>112</v>
      </c>
      <c r="P6" s="45">
        <f>Data!M83</f>
        <v>147</v>
      </c>
      <c r="Q6" s="45">
        <f>Data!M95</f>
        <v>144</v>
      </c>
      <c r="R6" s="45">
        <f>Data!M107</f>
        <v>147</v>
      </c>
      <c r="S6" s="45">
        <f>Data!M119</f>
        <v>139</v>
      </c>
    </row>
    <row r="7" spans="1:19" ht="19.95" customHeight="1" x14ac:dyDescent="0.3">
      <c r="A7" s="50" t="s">
        <v>5</v>
      </c>
      <c r="B7" s="30">
        <v>148</v>
      </c>
      <c r="C7" s="30">
        <v>167</v>
      </c>
      <c r="D7" s="30">
        <v>146</v>
      </c>
      <c r="E7" s="30">
        <v>158</v>
      </c>
      <c r="F7" s="30">
        <v>163</v>
      </c>
      <c r="G7" s="30">
        <v>172</v>
      </c>
      <c r="H7" s="30">
        <v>172</v>
      </c>
      <c r="I7" s="30">
        <v>174</v>
      </c>
      <c r="J7" s="45">
        <f>Data!M12</f>
        <v>143</v>
      </c>
      <c r="K7" s="45">
        <v>142</v>
      </c>
      <c r="L7" s="45">
        <f>Data!M36</f>
        <v>127</v>
      </c>
      <c r="M7" s="45">
        <f>Data!M48</f>
        <v>106</v>
      </c>
      <c r="N7" s="45">
        <f>Data!M60</f>
        <v>139</v>
      </c>
      <c r="O7" s="45">
        <f>Data!M72</f>
        <v>131</v>
      </c>
      <c r="P7" s="45">
        <f>Data!M84</f>
        <v>155</v>
      </c>
      <c r="Q7" s="45">
        <f>Data!M96</f>
        <v>156</v>
      </c>
      <c r="R7" s="45">
        <f>Data!M108</f>
        <v>150</v>
      </c>
      <c r="S7" s="45">
        <f>Data!M120</f>
        <v>148</v>
      </c>
    </row>
    <row r="8" spans="1:19" ht="19.95" customHeight="1" x14ac:dyDescent="0.3">
      <c r="A8" s="50" t="s">
        <v>6</v>
      </c>
      <c r="B8" s="30">
        <v>159</v>
      </c>
      <c r="C8" s="30">
        <v>165</v>
      </c>
      <c r="D8" s="30">
        <v>147</v>
      </c>
      <c r="E8" s="30">
        <v>160</v>
      </c>
      <c r="F8" s="30">
        <v>152</v>
      </c>
      <c r="G8" s="30">
        <v>154</v>
      </c>
      <c r="H8" s="30">
        <v>172</v>
      </c>
      <c r="I8" s="30">
        <v>169</v>
      </c>
      <c r="J8" s="45">
        <f>Data!M13</f>
        <v>142</v>
      </c>
      <c r="K8" s="45">
        <v>131</v>
      </c>
      <c r="L8" s="45">
        <f>Data!M37</f>
        <v>123</v>
      </c>
      <c r="M8" s="45">
        <f>Data!M49</f>
        <v>106</v>
      </c>
      <c r="N8" s="45">
        <f>Data!M61</f>
        <v>133</v>
      </c>
      <c r="O8" s="45">
        <f>Data!M73</f>
        <v>125</v>
      </c>
      <c r="P8" s="45">
        <f>Data!M85</f>
        <v>148</v>
      </c>
      <c r="Q8" s="45">
        <f>Data!M97</f>
        <v>149</v>
      </c>
      <c r="R8" s="45">
        <f>Data!M109</f>
        <v>144</v>
      </c>
      <c r="S8" s="45">
        <f>Data!M121</f>
        <v>148</v>
      </c>
    </row>
    <row r="9" spans="1:19" ht="19.95" customHeight="1" x14ac:dyDescent="0.3">
      <c r="A9" s="50" t="s">
        <v>7</v>
      </c>
      <c r="B9" s="30">
        <v>149</v>
      </c>
      <c r="C9" s="30">
        <v>151</v>
      </c>
      <c r="D9" s="30">
        <v>156</v>
      </c>
      <c r="E9" s="30">
        <v>173</v>
      </c>
      <c r="F9" s="30">
        <v>168</v>
      </c>
      <c r="G9" s="9">
        <v>176</v>
      </c>
      <c r="H9" s="9">
        <v>174</v>
      </c>
      <c r="I9" s="30">
        <f>Data!M2</f>
        <v>166</v>
      </c>
      <c r="J9" s="45">
        <f>Data!M14</f>
        <v>148</v>
      </c>
      <c r="K9" s="45">
        <v>142</v>
      </c>
      <c r="L9" s="45">
        <f>Data!M38</f>
        <v>135</v>
      </c>
      <c r="M9" s="45">
        <f>Data!M50</f>
        <v>113</v>
      </c>
      <c r="N9" s="45">
        <f>Data!M62</f>
        <v>126</v>
      </c>
      <c r="O9" s="45">
        <f>Data!M74</f>
        <v>130</v>
      </c>
      <c r="P9" s="45">
        <f>Data!M86</f>
        <v>167</v>
      </c>
      <c r="Q9" s="45">
        <f>Data!M98</f>
        <v>155</v>
      </c>
      <c r="R9" s="45">
        <f>Data!M110</f>
        <v>141</v>
      </c>
      <c r="S9" s="45">
        <f>Data!M122</f>
        <v>132</v>
      </c>
    </row>
    <row r="10" spans="1:19" ht="19.95" customHeight="1" x14ac:dyDescent="0.3">
      <c r="A10" s="50" t="s">
        <v>8</v>
      </c>
      <c r="B10" s="30">
        <v>155</v>
      </c>
      <c r="C10" s="30">
        <v>164</v>
      </c>
      <c r="D10" s="30">
        <v>151</v>
      </c>
      <c r="E10" s="30">
        <v>172</v>
      </c>
      <c r="F10" s="30">
        <v>163</v>
      </c>
      <c r="G10" s="9">
        <v>169</v>
      </c>
      <c r="H10" s="9">
        <v>169</v>
      </c>
      <c r="I10" s="30">
        <f>Data!M3</f>
        <v>154</v>
      </c>
      <c r="J10" s="45">
        <f>Data!M15</f>
        <v>149</v>
      </c>
      <c r="K10" s="45">
        <f>Data!$M27</f>
        <v>149</v>
      </c>
      <c r="L10" s="45">
        <f>Data!M39</f>
        <v>133</v>
      </c>
      <c r="M10" s="45">
        <f>Data!M51</f>
        <v>126</v>
      </c>
      <c r="N10" s="45">
        <f>Data!M63</f>
        <v>135</v>
      </c>
      <c r="O10" s="45">
        <f>Data!M75</f>
        <v>133</v>
      </c>
      <c r="P10" s="45">
        <f>Data!M87</f>
        <v>145</v>
      </c>
      <c r="Q10" s="45">
        <f>Data!M99</f>
        <v>149</v>
      </c>
      <c r="R10" s="45">
        <f>Data!M111</f>
        <v>149</v>
      </c>
      <c r="S10" s="45"/>
    </row>
    <row r="11" spans="1:19" ht="19.95" customHeight="1" x14ac:dyDescent="0.3">
      <c r="A11" s="50" t="s">
        <v>9</v>
      </c>
      <c r="B11" s="30">
        <v>157</v>
      </c>
      <c r="C11" s="30">
        <v>142</v>
      </c>
      <c r="D11" s="30">
        <v>153</v>
      </c>
      <c r="E11" s="30">
        <v>166</v>
      </c>
      <c r="F11" s="30">
        <v>152</v>
      </c>
      <c r="G11" s="9">
        <v>167</v>
      </c>
      <c r="H11" s="9">
        <v>164</v>
      </c>
      <c r="I11" s="30">
        <f>Data!M4</f>
        <v>144</v>
      </c>
      <c r="J11" s="45">
        <f>Data!M16</f>
        <v>139</v>
      </c>
      <c r="K11" s="45">
        <f>Data!$M28</f>
        <v>128</v>
      </c>
      <c r="L11" s="45">
        <f>Data!M40</f>
        <v>125</v>
      </c>
      <c r="M11" s="45">
        <f>Data!M52</f>
        <v>119</v>
      </c>
      <c r="N11" s="45">
        <f>Data!M64</f>
        <v>131</v>
      </c>
      <c r="O11" s="45">
        <f>Data!M76</f>
        <v>131</v>
      </c>
      <c r="P11" s="45">
        <f>Data!M88</f>
        <v>138</v>
      </c>
      <c r="Q11" s="45">
        <f>Data!M100</f>
        <v>153</v>
      </c>
      <c r="R11" s="45">
        <f>Data!M112</f>
        <v>138</v>
      </c>
      <c r="S11" s="45"/>
    </row>
    <row r="12" spans="1:19" ht="19.95" customHeight="1" x14ac:dyDescent="0.3">
      <c r="A12" s="50" t="s">
        <v>10</v>
      </c>
      <c r="B12" s="30">
        <v>152</v>
      </c>
      <c r="C12" s="30">
        <v>165</v>
      </c>
      <c r="D12" s="30">
        <v>165</v>
      </c>
      <c r="E12" s="30">
        <v>158</v>
      </c>
      <c r="F12" s="30">
        <v>154</v>
      </c>
      <c r="G12" s="9">
        <v>175</v>
      </c>
      <c r="H12" s="9">
        <v>179</v>
      </c>
      <c r="I12" s="30">
        <f>Data!M5</f>
        <v>155</v>
      </c>
      <c r="J12" s="45">
        <f>Data!M17</f>
        <v>153</v>
      </c>
      <c r="K12" s="45">
        <f>Data!$M29</f>
        <v>142</v>
      </c>
      <c r="L12" s="45">
        <f>Data!M41</f>
        <v>128</v>
      </c>
      <c r="M12" s="45">
        <f>Data!M53</f>
        <v>132</v>
      </c>
      <c r="N12" s="45">
        <f>Data!M65</f>
        <v>133</v>
      </c>
      <c r="O12" s="45">
        <f>Data!M77</f>
        <v>138</v>
      </c>
      <c r="P12" s="45">
        <f>Data!M89</f>
        <v>152</v>
      </c>
      <c r="Q12" s="45">
        <f>Data!M101</f>
        <v>125</v>
      </c>
      <c r="R12" s="45">
        <f>Data!M113</f>
        <v>138</v>
      </c>
      <c r="S12" s="45"/>
    </row>
    <row r="13" spans="1:19" ht="19.95" customHeight="1" x14ac:dyDescent="0.3">
      <c r="A13" s="50" t="s">
        <v>11</v>
      </c>
      <c r="B13" s="30">
        <v>142</v>
      </c>
      <c r="C13" s="30">
        <v>139</v>
      </c>
      <c r="D13" s="30">
        <v>152</v>
      </c>
      <c r="E13" s="30">
        <v>172</v>
      </c>
      <c r="F13" s="30">
        <v>148</v>
      </c>
      <c r="G13" s="9">
        <v>163</v>
      </c>
      <c r="H13" s="9">
        <v>167</v>
      </c>
      <c r="I13" s="30">
        <f>Data!M6</f>
        <v>151</v>
      </c>
      <c r="J13" s="45">
        <f>Data!M18</f>
        <v>137</v>
      </c>
      <c r="K13" s="45">
        <f>Data!$M30</f>
        <v>130</v>
      </c>
      <c r="L13" s="45">
        <f>Data!M42</f>
        <v>122</v>
      </c>
      <c r="M13" s="45">
        <f>Data!M54</f>
        <v>134</v>
      </c>
      <c r="N13" s="45">
        <f>Data!M66</f>
        <v>123</v>
      </c>
      <c r="O13" s="45">
        <f>Data!M78</f>
        <v>134</v>
      </c>
      <c r="P13" s="45">
        <f>Data!M90</f>
        <v>137</v>
      </c>
      <c r="Q13" s="45">
        <f>Data!M102</f>
        <v>132</v>
      </c>
      <c r="R13" s="45">
        <f>Data!M114</f>
        <v>128</v>
      </c>
      <c r="S13" s="45"/>
    </row>
    <row r="14" spans="1:19" ht="19.95" customHeight="1" x14ac:dyDescent="0.3">
      <c r="A14" s="50" t="s">
        <v>12</v>
      </c>
      <c r="B14" s="30">
        <v>151</v>
      </c>
      <c r="C14" s="30">
        <v>142</v>
      </c>
      <c r="D14" s="30">
        <v>156</v>
      </c>
      <c r="E14" s="30">
        <v>160</v>
      </c>
      <c r="F14" s="30">
        <v>153</v>
      </c>
      <c r="G14" s="9">
        <v>166</v>
      </c>
      <c r="H14" s="9">
        <v>171</v>
      </c>
      <c r="I14" s="30">
        <f>Data!M7</f>
        <v>153</v>
      </c>
      <c r="J14" s="45">
        <f>Data!M19</f>
        <v>147</v>
      </c>
      <c r="K14" s="45">
        <f>Data!$M31</f>
        <v>133</v>
      </c>
      <c r="L14" s="46">
        <f>Data!M43</f>
        <v>125</v>
      </c>
      <c r="M14" s="45">
        <f>Data!M55</f>
        <v>134</v>
      </c>
      <c r="N14" s="45">
        <f>Data!M67</f>
        <v>120</v>
      </c>
      <c r="O14" s="45">
        <f>Data!M79</f>
        <v>131</v>
      </c>
      <c r="P14" s="45">
        <f>Data!M91</f>
        <v>128</v>
      </c>
      <c r="Q14" s="45">
        <f>Data!M103</f>
        <v>140</v>
      </c>
      <c r="R14" s="45">
        <f>Data!M115</f>
        <v>154</v>
      </c>
      <c r="S14" s="45"/>
    </row>
    <row r="15" spans="1:19" ht="19.95" customHeight="1" x14ac:dyDescent="0.3">
      <c r="A15" s="50" t="s">
        <v>0</v>
      </c>
      <c r="B15" s="47">
        <f>SUM(B3:B14)</f>
        <v>1758</v>
      </c>
      <c r="C15" s="47">
        <f>SUM(C3:C14)</f>
        <v>1841</v>
      </c>
      <c r="D15" s="47">
        <f>SUM(D3:D14)</f>
        <v>1828</v>
      </c>
      <c r="E15" s="47">
        <f>SUM(E3:E14)</f>
        <v>1966</v>
      </c>
      <c r="F15" s="47">
        <f>SUM(F3:F14)</f>
        <v>1865</v>
      </c>
      <c r="G15" s="47">
        <f t="shared" ref="G15" si="0">SUM(G3:G14)</f>
        <v>1957</v>
      </c>
      <c r="H15" s="47">
        <f t="shared" ref="H15" si="1">SUM(H3:H14)</f>
        <v>1997</v>
      </c>
      <c r="I15" s="47">
        <f>SUM(I3:I14)</f>
        <v>1924</v>
      </c>
      <c r="J15" s="47">
        <f t="shared" ref="J15:K15" si="2">SUM(J3:J14)</f>
        <v>1746</v>
      </c>
      <c r="K15" s="47">
        <f t="shared" si="2"/>
        <v>1655</v>
      </c>
      <c r="L15" s="47">
        <f t="shared" ref="L15" si="3">SUM(L3:L14)</f>
        <v>1514</v>
      </c>
      <c r="M15" s="47">
        <f t="shared" ref="M15:R15" si="4">SUM(M3:M14)</f>
        <v>1428</v>
      </c>
      <c r="N15" s="47">
        <f t="shared" si="4"/>
        <v>1548</v>
      </c>
      <c r="O15" s="47">
        <f t="shared" si="4"/>
        <v>1500</v>
      </c>
      <c r="P15" s="47">
        <f t="shared" si="4"/>
        <v>1720</v>
      </c>
      <c r="Q15" s="47">
        <f t="shared" si="4"/>
        <v>1720</v>
      </c>
      <c r="R15" s="47">
        <f t="shared" si="4"/>
        <v>1717</v>
      </c>
      <c r="S15" s="47">
        <f t="shared" ref="S15" si="5">SUM(S3:S14)</f>
        <v>979</v>
      </c>
    </row>
    <row r="16" spans="1:19" ht="19.95" customHeight="1" x14ac:dyDescent="0.3">
      <c r="A16" s="35"/>
    </row>
    <row r="17" spans="1:19" ht="19.95" customHeight="1" x14ac:dyDescent="0.3">
      <c r="A17" s="50" t="s">
        <v>16</v>
      </c>
      <c r="B17" s="36">
        <v>-9.0532850491464048E-2</v>
      </c>
      <c r="C17" s="36">
        <f t="shared" ref="C17:I17" si="6">(C15-B15)/B15</f>
        <v>4.7212741751990896E-2</v>
      </c>
      <c r="D17" s="36">
        <f t="shared" si="6"/>
        <v>-7.0613796849538293E-3</v>
      </c>
      <c r="E17" s="36">
        <f t="shared" si="6"/>
        <v>7.5492341356673959E-2</v>
      </c>
      <c r="F17" s="36">
        <f t="shared" si="6"/>
        <v>-5.1373346897253307E-2</v>
      </c>
      <c r="G17" s="36">
        <f t="shared" si="6"/>
        <v>4.9329758713136732E-2</v>
      </c>
      <c r="H17" s="36">
        <f t="shared" si="6"/>
        <v>2.0439448134900357E-2</v>
      </c>
      <c r="I17" s="36">
        <f t="shared" si="6"/>
        <v>-3.6554832248372561E-2</v>
      </c>
      <c r="J17" s="36">
        <f t="shared" ref="J17:O17" si="7">J15/SUM(I3:I14)-1</f>
        <v>-9.2515592515592493E-2</v>
      </c>
      <c r="K17" s="36">
        <f t="shared" si="7"/>
        <v>-5.2119129438717104E-2</v>
      </c>
      <c r="L17" s="36">
        <f t="shared" si="7"/>
        <v>-8.5196374622356519E-2</v>
      </c>
      <c r="M17" s="36">
        <f t="shared" si="7"/>
        <v>-5.6803170409511217E-2</v>
      </c>
      <c r="N17" s="36">
        <f t="shared" si="7"/>
        <v>8.4033613445378075E-2</v>
      </c>
      <c r="O17" s="36">
        <f t="shared" si="7"/>
        <v>-3.1007751937984551E-2</v>
      </c>
      <c r="P17" s="36">
        <f>P15/SUM(O3:O14)-1</f>
        <v>0.14666666666666672</v>
      </c>
      <c r="Q17" s="36">
        <f>Q15/SUM(P3:P14)-1</f>
        <v>0</v>
      </c>
      <c r="R17" s="36">
        <f>R15/SUM(Q3:Q14)-1</f>
        <v>-1.7441860465116088E-3</v>
      </c>
      <c r="S17" s="36">
        <f>S15/SUM(R3:R9)-1</f>
        <v>-3.069306930693072E-2</v>
      </c>
    </row>
    <row r="18" spans="1:19" ht="17.399999999999999" x14ac:dyDescent="0.3">
      <c r="A18" s="35"/>
      <c r="B18" s="28"/>
      <c r="C18" s="28"/>
      <c r="D18" s="28"/>
      <c r="L18" s="35"/>
    </row>
    <row r="19" spans="1:19" ht="15.6" x14ac:dyDescent="0.3">
      <c r="A19" s="51" t="s">
        <v>27</v>
      </c>
      <c r="L19" s="38"/>
    </row>
    <row r="20" spans="1:19" ht="15.6" x14ac:dyDescent="0.3">
      <c r="A20" s="38"/>
      <c r="L20" s="38"/>
    </row>
    <row r="26" spans="1:19" x14ac:dyDescent="0.25">
      <c r="B26" s="28"/>
      <c r="C26" s="28"/>
      <c r="D26" s="28"/>
      <c r="E26" s="28"/>
      <c r="F26" s="28"/>
      <c r="G26" s="28"/>
      <c r="H26" s="28"/>
      <c r="I26" s="28"/>
      <c r="J26" s="28"/>
      <c r="K26" s="28"/>
    </row>
    <row r="27" spans="1:19" x14ac:dyDescent="0.25">
      <c r="B27" s="28"/>
      <c r="C27" s="28"/>
      <c r="D27" s="28"/>
      <c r="E27" s="28"/>
      <c r="F27" s="28"/>
      <c r="G27" s="28"/>
      <c r="H27" s="28"/>
      <c r="I27" s="28"/>
      <c r="J27" s="28"/>
      <c r="K27" s="28"/>
    </row>
  </sheetData>
  <printOptions horizontalCentered="1" verticalCentered="1"/>
  <pageMargins left="0.25" right="0.25" top="0.5" bottom="0.5" header="0.5" footer="0.5"/>
  <pageSetup scale="73" orientation="portrait" horizontalDpi="300" verticalDpi="300" r:id="rId1"/>
  <headerFooter alignWithMargins="0">
    <oddFooter>&amp;LVPA, Market Analysis and Strategy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O29"/>
  <sheetViews>
    <sheetView showGridLines="0" zoomScale="80" zoomScaleNormal="80" workbookViewId="0">
      <selection activeCell="A3" sqref="A3"/>
    </sheetView>
  </sheetViews>
  <sheetFormatPr defaultColWidth="8.7265625" defaultRowHeight="15" x14ac:dyDescent="0.25"/>
  <cols>
    <col min="1" max="1" width="14.54296875" style="1" bestFit="1" customWidth="1"/>
    <col min="2" max="2" width="8.7265625" style="1"/>
    <col min="3" max="13" width="11.453125" style="1" bestFit="1" customWidth="1"/>
    <col min="14" max="14" width="11.26953125" style="1" bestFit="1" customWidth="1"/>
    <col min="15" max="15" width="12.90625" style="1" customWidth="1"/>
    <col min="16" max="16384" width="8.7265625" style="1"/>
  </cols>
  <sheetData>
    <row r="1" spans="1:15" ht="53.4" customHeight="1" x14ac:dyDescent="0.6">
      <c r="A1" s="60"/>
      <c r="B1" s="60"/>
      <c r="C1" s="61" t="s">
        <v>46</v>
      </c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0.8" customHeight="1" x14ac:dyDescent="0.6">
      <c r="A2" s="60"/>
      <c r="B2" s="60"/>
      <c r="C2" s="61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</row>
    <row r="3" spans="1:15" ht="17.399999999999999" x14ac:dyDescent="0.25">
      <c r="A3" s="62"/>
      <c r="B3" s="63"/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5" t="s">
        <v>12</v>
      </c>
      <c r="O3" s="5" t="s">
        <v>0</v>
      </c>
    </row>
    <row r="4" spans="1:15" ht="15.6" x14ac:dyDescent="0.3">
      <c r="A4" s="38" t="s">
        <v>18</v>
      </c>
      <c r="B4" s="7" t="s">
        <v>37</v>
      </c>
      <c r="C4" s="70">
        <v>5220</v>
      </c>
      <c r="D4" s="70">
        <v>5263</v>
      </c>
      <c r="E4" s="70">
        <v>6923</v>
      </c>
      <c r="F4" s="70">
        <v>6028</v>
      </c>
      <c r="G4" s="70">
        <v>6200</v>
      </c>
      <c r="H4" s="70">
        <v>6589</v>
      </c>
      <c r="I4" s="70">
        <v>6405</v>
      </c>
      <c r="J4" s="70"/>
      <c r="K4" s="70"/>
      <c r="L4" s="70"/>
      <c r="M4" s="70"/>
      <c r="N4" s="70"/>
      <c r="O4" s="70">
        <f>SUM(C4:N4)</f>
        <v>42628</v>
      </c>
    </row>
    <row r="5" spans="1:15" x14ac:dyDescent="0.25">
      <c r="B5" s="65" t="s">
        <v>38</v>
      </c>
      <c r="C5" s="70">
        <v>76844</v>
      </c>
      <c r="D5" s="70">
        <v>78374</v>
      </c>
      <c r="E5" s="70">
        <v>101074</v>
      </c>
      <c r="F5" s="70">
        <v>88132</v>
      </c>
      <c r="G5" s="70">
        <v>89574</v>
      </c>
      <c r="H5" s="70">
        <v>84162</v>
      </c>
      <c r="I5" s="70">
        <v>77782</v>
      </c>
      <c r="J5" s="70"/>
      <c r="K5" s="70"/>
      <c r="L5" s="70"/>
      <c r="M5" s="70"/>
      <c r="N5" s="70"/>
      <c r="O5" s="70">
        <f>SUM(C5:N5)</f>
        <v>595942</v>
      </c>
    </row>
    <row r="6" spans="1:15" x14ac:dyDescent="0.25">
      <c r="B6" s="68" t="s">
        <v>39</v>
      </c>
      <c r="C6" s="71">
        <v>166.5</v>
      </c>
      <c r="D6" s="71">
        <v>146.25</v>
      </c>
      <c r="E6" s="71">
        <v>162</v>
      </c>
      <c r="F6" s="71">
        <v>164.25</v>
      </c>
      <c r="G6" s="71">
        <v>209.25</v>
      </c>
      <c r="H6" s="71">
        <v>301.5</v>
      </c>
      <c r="I6" s="71">
        <v>171</v>
      </c>
      <c r="J6" s="71"/>
      <c r="K6" s="71"/>
      <c r="L6" s="71"/>
      <c r="M6" s="71"/>
      <c r="N6" s="71"/>
      <c r="O6" s="71">
        <f>SUM(C6:N6)</f>
        <v>1320.75</v>
      </c>
    </row>
    <row r="7" spans="1:15" x14ac:dyDescent="0.25">
      <c r="B7" s="7" t="s">
        <v>0</v>
      </c>
      <c r="C7" s="64">
        <f t="shared" ref="C7:D7" si="0">SUM(C4:C6)</f>
        <v>82230.5</v>
      </c>
      <c r="D7" s="64">
        <f t="shared" si="0"/>
        <v>83783.25</v>
      </c>
      <c r="E7" s="64">
        <f>SUM(E4:E6)</f>
        <v>108159</v>
      </c>
      <c r="F7" s="64">
        <f>SUM(F4:F6)</f>
        <v>94324.25</v>
      </c>
      <c r="G7" s="64">
        <f t="shared" ref="G7:N7" si="1">SUM(G4:G6)</f>
        <v>95983.25</v>
      </c>
      <c r="H7" s="64">
        <f t="shared" si="1"/>
        <v>91052.5</v>
      </c>
      <c r="I7" s="64">
        <f>SUM(I4:I6)</f>
        <v>84358</v>
      </c>
      <c r="J7" s="64">
        <f>SUM(J4:J6)</f>
        <v>0</v>
      </c>
      <c r="K7" s="64">
        <f>SUM(K4:K6)</f>
        <v>0</v>
      </c>
      <c r="L7" s="64">
        <f>SUM(L4:L6)</f>
        <v>0</v>
      </c>
      <c r="M7" s="64">
        <f>SUM(M4:M6)</f>
        <v>0</v>
      </c>
      <c r="N7" s="64">
        <f t="shared" si="1"/>
        <v>0</v>
      </c>
      <c r="O7" s="64">
        <f>SUM(O4:O6)</f>
        <v>639890.75</v>
      </c>
    </row>
    <row r="8" spans="1:15" x14ac:dyDescent="0.25">
      <c r="B8" s="7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</row>
    <row r="9" spans="1:15" ht="15.6" x14ac:dyDescent="0.3">
      <c r="A9" s="38" t="s">
        <v>19</v>
      </c>
      <c r="B9" s="7" t="s">
        <v>37</v>
      </c>
      <c r="C9" s="70">
        <v>15650</v>
      </c>
      <c r="D9" s="70">
        <v>12905</v>
      </c>
      <c r="E9" s="70">
        <v>17351</v>
      </c>
      <c r="F9" s="70">
        <v>15121</v>
      </c>
      <c r="G9" s="70">
        <v>18637</v>
      </c>
      <c r="H9" s="70">
        <v>17397</v>
      </c>
      <c r="I9" s="70">
        <v>16654</v>
      </c>
      <c r="J9" s="70"/>
      <c r="K9" s="70"/>
      <c r="L9" s="70"/>
      <c r="M9" s="70"/>
      <c r="N9" s="70"/>
      <c r="O9" s="70">
        <f>SUM(C9:N9)</f>
        <v>113715</v>
      </c>
    </row>
    <row r="10" spans="1:15" x14ac:dyDescent="0.25">
      <c r="B10" s="65" t="s">
        <v>38</v>
      </c>
      <c r="C10" s="70">
        <v>111346</v>
      </c>
      <c r="D10" s="70">
        <v>96878</v>
      </c>
      <c r="E10" s="70">
        <v>133954</v>
      </c>
      <c r="F10" s="70">
        <v>107360</v>
      </c>
      <c r="G10" s="70">
        <v>128140</v>
      </c>
      <c r="H10" s="70">
        <v>116168</v>
      </c>
      <c r="I10" s="70">
        <v>119606</v>
      </c>
      <c r="J10" s="70"/>
      <c r="K10" s="70"/>
      <c r="L10" s="70"/>
      <c r="M10" s="70"/>
      <c r="N10" s="70"/>
      <c r="O10" s="70">
        <f>SUM(C10:N10)</f>
        <v>813452</v>
      </c>
    </row>
    <row r="11" spans="1:15" x14ac:dyDescent="0.25">
      <c r="B11" s="68" t="s">
        <v>39</v>
      </c>
      <c r="C11" s="71">
        <v>1255.5</v>
      </c>
      <c r="D11" s="71">
        <v>1039.5</v>
      </c>
      <c r="E11" s="71">
        <v>1179</v>
      </c>
      <c r="F11" s="71">
        <v>776.25</v>
      </c>
      <c r="G11" s="71">
        <v>1158.75</v>
      </c>
      <c r="H11" s="71">
        <v>1293.75</v>
      </c>
      <c r="I11" s="71">
        <v>1368</v>
      </c>
      <c r="J11" s="71"/>
      <c r="K11" s="71"/>
      <c r="L11" s="71"/>
      <c r="M11" s="71"/>
      <c r="N11" s="71"/>
      <c r="O11" s="71">
        <f>SUM(C11:N11)</f>
        <v>8070.75</v>
      </c>
    </row>
    <row r="12" spans="1:15" x14ac:dyDescent="0.25">
      <c r="B12" s="7" t="s">
        <v>0</v>
      </c>
      <c r="C12" s="64">
        <f>SUM(C9:C11)</f>
        <v>128251.5</v>
      </c>
      <c r="D12" s="64">
        <f t="shared" ref="D12" si="2">SUM(D9:D11)</f>
        <v>110822.5</v>
      </c>
      <c r="E12" s="64">
        <f>SUM(E9:E11)</f>
        <v>152484</v>
      </c>
      <c r="F12" s="64">
        <f>SUM(F9:F11)</f>
        <v>123257.25</v>
      </c>
      <c r="G12" s="64">
        <f t="shared" ref="G12:N12" si="3">SUM(G9:G11)</f>
        <v>147935.75</v>
      </c>
      <c r="H12" s="64">
        <f t="shared" si="3"/>
        <v>134858.75</v>
      </c>
      <c r="I12" s="64">
        <f t="shared" si="3"/>
        <v>137628</v>
      </c>
      <c r="J12" s="64">
        <f t="shared" si="3"/>
        <v>0</v>
      </c>
      <c r="K12" s="64">
        <f t="shared" si="3"/>
        <v>0</v>
      </c>
      <c r="L12" s="64">
        <f t="shared" si="3"/>
        <v>0</v>
      </c>
      <c r="M12" s="64">
        <f t="shared" si="3"/>
        <v>0</v>
      </c>
      <c r="N12" s="64">
        <f t="shared" si="3"/>
        <v>0</v>
      </c>
      <c r="O12" s="64">
        <f>SUM(O9:O11)</f>
        <v>935237.75</v>
      </c>
    </row>
    <row r="13" spans="1:15" ht="15.6" x14ac:dyDescent="0.3">
      <c r="A13" s="38" t="s">
        <v>35</v>
      </c>
      <c r="B13" s="39"/>
      <c r="C13" s="66">
        <f t="shared" ref="C13:D13" si="4">C7+C12</f>
        <v>210482</v>
      </c>
      <c r="D13" s="66">
        <f t="shared" si="4"/>
        <v>194605.75</v>
      </c>
      <c r="E13" s="66">
        <f>E7+E12</f>
        <v>260643</v>
      </c>
      <c r="F13" s="66">
        <f>F7+F12</f>
        <v>217581.5</v>
      </c>
      <c r="G13" s="66">
        <f t="shared" ref="G13:N13" si="5">G7+G12</f>
        <v>243919</v>
      </c>
      <c r="H13" s="66">
        <f t="shared" si="5"/>
        <v>225911.25</v>
      </c>
      <c r="I13" s="66">
        <f t="shared" si="5"/>
        <v>221986</v>
      </c>
      <c r="J13" s="66">
        <f t="shared" si="5"/>
        <v>0</v>
      </c>
      <c r="K13" s="66">
        <f t="shared" si="5"/>
        <v>0</v>
      </c>
      <c r="L13" s="66">
        <f t="shared" si="5"/>
        <v>0</v>
      </c>
      <c r="M13" s="66">
        <f t="shared" si="5"/>
        <v>0</v>
      </c>
      <c r="N13" s="66">
        <f t="shared" si="5"/>
        <v>0</v>
      </c>
      <c r="O13" s="66">
        <f>SUM(C13:N13)</f>
        <v>1575128.5</v>
      </c>
    </row>
    <row r="14" spans="1:15" ht="6" customHeight="1" x14ac:dyDescent="0.25">
      <c r="A14" s="63"/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</row>
    <row r="15" spans="1:15" ht="15.6" x14ac:dyDescent="0.3">
      <c r="A15" s="38" t="s">
        <v>25</v>
      </c>
      <c r="B15" s="7" t="s">
        <v>37</v>
      </c>
      <c r="C15" s="70">
        <v>7185</v>
      </c>
      <c r="D15" s="70">
        <v>5609</v>
      </c>
      <c r="E15" s="70">
        <v>7651</v>
      </c>
      <c r="F15" s="70">
        <v>7771</v>
      </c>
      <c r="G15" s="70">
        <v>8642</v>
      </c>
      <c r="H15" s="70">
        <v>7771</v>
      </c>
      <c r="I15" s="70">
        <v>8187</v>
      </c>
      <c r="J15" s="70"/>
      <c r="K15" s="70"/>
      <c r="L15" s="70"/>
      <c r="M15" s="70"/>
      <c r="N15" s="70"/>
      <c r="O15" s="70">
        <f>SUM(C15:N15)</f>
        <v>52816</v>
      </c>
    </row>
    <row r="16" spans="1:15" x14ac:dyDescent="0.25">
      <c r="B16" s="65" t="s">
        <v>38</v>
      </c>
      <c r="C16" s="70">
        <v>41004</v>
      </c>
      <c r="D16" s="70">
        <v>30408</v>
      </c>
      <c r="E16" s="70">
        <v>33040</v>
      </c>
      <c r="F16" s="70">
        <v>34306</v>
      </c>
      <c r="G16" s="70">
        <v>38674</v>
      </c>
      <c r="H16" s="70">
        <v>44356</v>
      </c>
      <c r="I16" s="70">
        <v>40648</v>
      </c>
      <c r="J16" s="70"/>
      <c r="K16" s="70"/>
      <c r="L16" s="70"/>
      <c r="M16" s="70"/>
      <c r="N16" s="70"/>
      <c r="O16" s="70">
        <f>SUM(C16:N16)</f>
        <v>262436</v>
      </c>
    </row>
    <row r="17" spans="1:15" x14ac:dyDescent="0.25">
      <c r="B17" s="68" t="s">
        <v>39</v>
      </c>
      <c r="C17" s="71">
        <v>1046.25</v>
      </c>
      <c r="D17" s="71">
        <v>864</v>
      </c>
      <c r="E17" s="71">
        <v>1001.25</v>
      </c>
      <c r="F17" s="71">
        <v>839.25</v>
      </c>
      <c r="G17" s="71">
        <v>893.25</v>
      </c>
      <c r="H17" s="71">
        <v>848.25</v>
      </c>
      <c r="I17" s="71">
        <v>983.25</v>
      </c>
      <c r="J17" s="71"/>
      <c r="K17" s="71"/>
      <c r="L17" s="71"/>
      <c r="M17" s="71"/>
      <c r="N17" s="71"/>
      <c r="O17" s="71">
        <f>SUM(C17:N17)</f>
        <v>6475.5</v>
      </c>
    </row>
    <row r="18" spans="1:15" x14ac:dyDescent="0.25">
      <c r="B18" s="7" t="s">
        <v>0</v>
      </c>
      <c r="C18" s="64">
        <f t="shared" ref="C18:D18" si="6">SUM(C15:C17)</f>
        <v>49235.25</v>
      </c>
      <c r="D18" s="64">
        <f t="shared" si="6"/>
        <v>36881</v>
      </c>
      <c r="E18" s="64">
        <f>SUM(E15:E17)</f>
        <v>41692.25</v>
      </c>
      <c r="F18" s="64">
        <f>SUM(F15:F17)</f>
        <v>42916.25</v>
      </c>
      <c r="G18" s="64">
        <f t="shared" ref="G18:N18" si="7">SUM(G15:G17)</f>
        <v>48209.25</v>
      </c>
      <c r="H18" s="64">
        <f t="shared" si="7"/>
        <v>52975.25</v>
      </c>
      <c r="I18" s="64">
        <f t="shared" si="7"/>
        <v>49818.25</v>
      </c>
      <c r="J18" s="64">
        <f t="shared" si="7"/>
        <v>0</v>
      </c>
      <c r="K18" s="64">
        <f t="shared" si="7"/>
        <v>0</v>
      </c>
      <c r="L18" s="64">
        <f t="shared" si="7"/>
        <v>0</v>
      </c>
      <c r="M18" s="64">
        <f t="shared" si="7"/>
        <v>0</v>
      </c>
      <c r="N18" s="64">
        <f t="shared" si="7"/>
        <v>0</v>
      </c>
      <c r="O18" s="64">
        <f>SUM(O15:O17)</f>
        <v>321727.5</v>
      </c>
    </row>
    <row r="19" spans="1:15" x14ac:dyDescent="0.25">
      <c r="B19" s="7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</row>
    <row r="20" spans="1:15" ht="15.6" x14ac:dyDescent="0.3">
      <c r="A20" s="38" t="s">
        <v>26</v>
      </c>
      <c r="B20" s="7" t="s">
        <v>37</v>
      </c>
      <c r="C20" s="70">
        <v>157</v>
      </c>
      <c r="D20" s="70">
        <v>292</v>
      </c>
      <c r="E20" s="70">
        <v>189</v>
      </c>
      <c r="F20" s="70">
        <v>288</v>
      </c>
      <c r="G20" s="70">
        <v>168</v>
      </c>
      <c r="H20" s="70">
        <v>208</v>
      </c>
      <c r="I20" s="70">
        <v>364</v>
      </c>
      <c r="J20" s="70"/>
      <c r="K20" s="70"/>
      <c r="L20" s="70"/>
      <c r="M20" s="70"/>
      <c r="N20" s="70"/>
      <c r="O20" s="70">
        <f>SUM(C20:N20)</f>
        <v>1666</v>
      </c>
    </row>
    <row r="21" spans="1:15" x14ac:dyDescent="0.25">
      <c r="B21" s="65" t="s">
        <v>38</v>
      </c>
      <c r="C21" s="70">
        <v>1608</v>
      </c>
      <c r="D21" s="70">
        <v>2132</v>
      </c>
      <c r="E21" s="70">
        <v>1698</v>
      </c>
      <c r="F21" s="70">
        <v>1734</v>
      </c>
      <c r="G21" s="70">
        <v>2008</v>
      </c>
      <c r="H21" s="70">
        <v>1050</v>
      </c>
      <c r="I21" s="70">
        <v>838</v>
      </c>
      <c r="J21" s="70"/>
      <c r="K21" s="70"/>
      <c r="L21" s="70"/>
      <c r="M21" s="70"/>
      <c r="N21" s="70"/>
      <c r="O21" s="70">
        <f>SUM(C21:N21)</f>
        <v>11068</v>
      </c>
    </row>
    <row r="22" spans="1:15" x14ac:dyDescent="0.25">
      <c r="B22" s="68" t="s">
        <v>39</v>
      </c>
      <c r="C22" s="71">
        <v>0</v>
      </c>
      <c r="D22" s="71">
        <v>0</v>
      </c>
      <c r="E22" s="71">
        <v>4.5</v>
      </c>
      <c r="F22" s="71">
        <v>0</v>
      </c>
      <c r="G22" s="71">
        <v>0</v>
      </c>
      <c r="H22" s="71">
        <v>0</v>
      </c>
      <c r="I22" s="71">
        <v>0</v>
      </c>
      <c r="J22" s="71"/>
      <c r="K22" s="71"/>
      <c r="L22" s="71"/>
      <c r="M22" s="71"/>
      <c r="N22" s="71"/>
      <c r="O22" s="71">
        <f>SUM(C22:N22)</f>
        <v>4.5</v>
      </c>
    </row>
    <row r="23" spans="1:15" x14ac:dyDescent="0.25">
      <c r="B23" s="7" t="s">
        <v>0</v>
      </c>
      <c r="C23" s="64">
        <f t="shared" ref="C23:D23" si="8">SUM(C20:C22)</f>
        <v>1765</v>
      </c>
      <c r="D23" s="64">
        <f t="shared" si="8"/>
        <v>2424</v>
      </c>
      <c r="E23" s="64">
        <f>SUM(E20:E22)</f>
        <v>1891.5</v>
      </c>
      <c r="F23" s="64">
        <f>SUM(F20:F22)</f>
        <v>2022</v>
      </c>
      <c r="G23" s="64">
        <f t="shared" ref="G23:N23" si="9">SUM(G20:G22)</f>
        <v>2176</v>
      </c>
      <c r="H23" s="64">
        <f t="shared" si="9"/>
        <v>1258</v>
      </c>
      <c r="I23" s="64">
        <f t="shared" si="9"/>
        <v>1202</v>
      </c>
      <c r="J23" s="64">
        <f t="shared" si="9"/>
        <v>0</v>
      </c>
      <c r="K23" s="64">
        <f t="shared" si="9"/>
        <v>0</v>
      </c>
      <c r="L23" s="64">
        <f t="shared" si="9"/>
        <v>0</v>
      </c>
      <c r="M23" s="64">
        <f t="shared" si="9"/>
        <v>0</v>
      </c>
      <c r="N23" s="64">
        <f t="shared" si="9"/>
        <v>0</v>
      </c>
      <c r="O23" s="64">
        <f>SUM(O20:O22)</f>
        <v>12738.5</v>
      </c>
    </row>
    <row r="24" spans="1:15" ht="15.6" x14ac:dyDescent="0.3">
      <c r="A24" s="38" t="s">
        <v>36</v>
      </c>
      <c r="B24" s="39"/>
      <c r="C24" s="66">
        <f t="shared" ref="C24:D24" si="10">C18+C23</f>
        <v>51000.25</v>
      </c>
      <c r="D24" s="66">
        <f t="shared" si="10"/>
        <v>39305</v>
      </c>
      <c r="E24" s="66">
        <f>E18+E23</f>
        <v>43583.75</v>
      </c>
      <c r="F24" s="66">
        <f>F18+F23</f>
        <v>44938.25</v>
      </c>
      <c r="G24" s="66">
        <f t="shared" ref="G24:N24" si="11">G18+G23</f>
        <v>50385.25</v>
      </c>
      <c r="H24" s="66">
        <f t="shared" si="11"/>
        <v>54233.25</v>
      </c>
      <c r="I24" s="66">
        <f t="shared" si="11"/>
        <v>51020.25</v>
      </c>
      <c r="J24" s="66">
        <f t="shared" si="11"/>
        <v>0</v>
      </c>
      <c r="K24" s="66">
        <f t="shared" si="11"/>
        <v>0</v>
      </c>
      <c r="L24" s="66">
        <f t="shared" si="11"/>
        <v>0</v>
      </c>
      <c r="M24" s="66">
        <f t="shared" si="11"/>
        <v>0</v>
      </c>
      <c r="N24" s="66">
        <f t="shared" si="11"/>
        <v>0</v>
      </c>
      <c r="O24" s="66">
        <f t="shared" ref="O24" si="12">SUM(O18,O23)</f>
        <v>334466</v>
      </c>
    </row>
    <row r="25" spans="1:15" ht="6.6" customHeight="1" x14ac:dyDescent="0.25">
      <c r="A25" s="63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</row>
    <row r="26" spans="1:15" ht="15.6" x14ac:dyDescent="0.3">
      <c r="A26" s="38" t="s">
        <v>40</v>
      </c>
      <c r="B26" s="55" t="s">
        <v>41</v>
      </c>
      <c r="C26" s="66">
        <f>C7+C18</f>
        <v>131465.75</v>
      </c>
      <c r="D26" s="66">
        <f t="shared" ref="D26:N26" si="13">D7+D18</f>
        <v>120664.25</v>
      </c>
      <c r="E26" s="66">
        <f t="shared" si="13"/>
        <v>149851.25</v>
      </c>
      <c r="F26" s="66">
        <f t="shared" si="13"/>
        <v>137240.5</v>
      </c>
      <c r="G26" s="66">
        <f t="shared" si="13"/>
        <v>144192.5</v>
      </c>
      <c r="H26" s="66">
        <f t="shared" si="13"/>
        <v>144027.75</v>
      </c>
      <c r="I26" s="66">
        <f t="shared" si="13"/>
        <v>134176.25</v>
      </c>
      <c r="J26" s="66">
        <f t="shared" si="13"/>
        <v>0</v>
      </c>
      <c r="K26" s="66">
        <f t="shared" si="13"/>
        <v>0</v>
      </c>
      <c r="L26" s="66">
        <f t="shared" si="13"/>
        <v>0</v>
      </c>
      <c r="M26" s="66">
        <f t="shared" si="13"/>
        <v>0</v>
      </c>
      <c r="N26" s="66">
        <f t="shared" si="13"/>
        <v>0</v>
      </c>
      <c r="O26" s="66">
        <f>SUM(O7,O18)</f>
        <v>961618.25</v>
      </c>
    </row>
    <row r="27" spans="1:15" ht="15.6" x14ac:dyDescent="0.3">
      <c r="B27" s="55" t="s">
        <v>42</v>
      </c>
      <c r="C27" s="67">
        <f>C12+C23</f>
        <v>130016.5</v>
      </c>
      <c r="D27" s="67">
        <f t="shared" ref="D27:N27" si="14">D12+D23</f>
        <v>113246.5</v>
      </c>
      <c r="E27" s="67">
        <f t="shared" si="14"/>
        <v>154375.5</v>
      </c>
      <c r="F27" s="67">
        <f t="shared" si="14"/>
        <v>125279.25</v>
      </c>
      <c r="G27" s="67">
        <f t="shared" si="14"/>
        <v>150111.75</v>
      </c>
      <c r="H27" s="67">
        <f t="shared" si="14"/>
        <v>136116.75</v>
      </c>
      <c r="I27" s="67">
        <f t="shared" si="14"/>
        <v>138830</v>
      </c>
      <c r="J27" s="67">
        <f t="shared" si="14"/>
        <v>0</v>
      </c>
      <c r="K27" s="67">
        <f t="shared" si="14"/>
        <v>0</v>
      </c>
      <c r="L27" s="67">
        <f t="shared" si="14"/>
        <v>0</v>
      </c>
      <c r="M27" s="67">
        <f t="shared" si="14"/>
        <v>0</v>
      </c>
      <c r="N27" s="67">
        <f t="shared" si="14"/>
        <v>0</v>
      </c>
      <c r="O27" s="67">
        <f>SUM(O12,O23)</f>
        <v>947976.25</v>
      </c>
    </row>
    <row r="28" spans="1:15" ht="15.6" x14ac:dyDescent="0.3">
      <c r="B28" s="55" t="s">
        <v>20</v>
      </c>
      <c r="C28" s="66">
        <f>SUM(C26:C27)</f>
        <v>261482.25</v>
      </c>
      <c r="D28" s="66">
        <f t="shared" ref="D28:N28" si="15">SUM(D26:D27)</f>
        <v>233910.75</v>
      </c>
      <c r="E28" s="66">
        <f t="shared" si="15"/>
        <v>304226.75</v>
      </c>
      <c r="F28" s="66">
        <f t="shared" si="15"/>
        <v>262519.75</v>
      </c>
      <c r="G28" s="66">
        <f t="shared" si="15"/>
        <v>294304.25</v>
      </c>
      <c r="H28" s="66">
        <f t="shared" si="15"/>
        <v>280144.5</v>
      </c>
      <c r="I28" s="66">
        <f t="shared" si="15"/>
        <v>273006.25</v>
      </c>
      <c r="J28" s="66">
        <f t="shared" si="15"/>
        <v>0</v>
      </c>
      <c r="K28" s="66">
        <f t="shared" si="15"/>
        <v>0</v>
      </c>
      <c r="L28" s="66">
        <f t="shared" si="15"/>
        <v>0</v>
      </c>
      <c r="M28" s="66">
        <f t="shared" si="15"/>
        <v>0</v>
      </c>
      <c r="N28" s="66">
        <f t="shared" si="15"/>
        <v>0</v>
      </c>
      <c r="O28" s="66">
        <f>SUM(O26:O27)</f>
        <v>1909594.5</v>
      </c>
    </row>
    <row r="29" spans="1:15" ht="6" customHeight="1" x14ac:dyDescent="0.25">
      <c r="A29" s="63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</row>
  </sheetData>
  <pageMargins left="0.7" right="0.7" top="0.75" bottom="0.75" header="0.3" footer="0.3"/>
  <pageSetup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5D71B-5AB9-4D83-8F3F-FCE10F353CA9}">
  <sheetPr codeName="Sheet6"/>
  <dimension ref="A1:O20"/>
  <sheetViews>
    <sheetView showGridLines="0" zoomScale="90" zoomScaleNormal="90" workbookViewId="0">
      <selection activeCell="T13" sqref="T13"/>
    </sheetView>
  </sheetViews>
  <sheetFormatPr defaultRowHeight="15" x14ac:dyDescent="0.25"/>
  <cols>
    <col min="1" max="1" width="19.6328125" customWidth="1"/>
    <col min="2" max="2" width="10.7265625" customWidth="1"/>
    <col min="3" max="3" width="8.7265625" style="79"/>
  </cols>
  <sheetData>
    <row r="1" spans="1:15" ht="43.8" customHeight="1" x14ac:dyDescent="0.6">
      <c r="A1" s="60"/>
      <c r="B1" s="60"/>
      <c r="C1" s="61" t="s">
        <v>55</v>
      </c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8" spans="1:15" ht="15.6" x14ac:dyDescent="0.3">
      <c r="B8" s="82" t="s">
        <v>51</v>
      </c>
      <c r="C8" s="83" t="s">
        <v>52</v>
      </c>
      <c r="D8" s="83" t="s">
        <v>53</v>
      </c>
    </row>
    <row r="9" spans="1:15" x14ac:dyDescent="0.25">
      <c r="B9" s="80">
        <v>2016</v>
      </c>
      <c r="C9" s="81">
        <v>0.136155</v>
      </c>
      <c r="D9" s="81">
        <v>6.1962999999999997E-2</v>
      </c>
    </row>
    <row r="10" spans="1:15" x14ac:dyDescent="0.25">
      <c r="B10" s="80">
        <v>2017</v>
      </c>
      <c r="C10" s="81">
        <v>0.133822</v>
      </c>
      <c r="D10" s="81">
        <v>6.1848E-2</v>
      </c>
    </row>
    <row r="11" spans="1:15" x14ac:dyDescent="0.25">
      <c r="B11" s="80">
        <v>2018</v>
      </c>
      <c r="C11" s="81">
        <v>0.12615100000000001</v>
      </c>
      <c r="D11" s="81">
        <v>5.8481999999999999E-2</v>
      </c>
    </row>
    <row r="12" spans="1:15" x14ac:dyDescent="0.25">
      <c r="B12" s="80">
        <v>2019</v>
      </c>
      <c r="C12" s="81">
        <v>0.125</v>
      </c>
      <c r="D12" s="81">
        <v>5.8860000000000003E-2</v>
      </c>
    </row>
    <row r="13" spans="1:15" x14ac:dyDescent="0.25">
      <c r="B13" s="80">
        <v>2020</v>
      </c>
      <c r="C13" s="81">
        <v>0.122294</v>
      </c>
      <c r="D13" s="81">
        <v>5.6667000000000002E-2</v>
      </c>
    </row>
    <row r="14" spans="1:15" x14ac:dyDescent="0.25">
      <c r="B14" s="80">
        <v>2021</v>
      </c>
      <c r="C14" s="81">
        <v>0.132358</v>
      </c>
      <c r="D14" s="81">
        <v>6.2906000000000004E-2</v>
      </c>
    </row>
    <row r="15" spans="1:15" x14ac:dyDescent="0.25">
      <c r="B15" s="80">
        <v>2022</v>
      </c>
      <c r="C15" s="81">
        <v>0.13311500000000001</v>
      </c>
      <c r="D15" s="81">
        <v>6.4810000000000006E-2</v>
      </c>
    </row>
    <row r="16" spans="1:15" x14ac:dyDescent="0.25">
      <c r="B16" s="80">
        <v>2023</v>
      </c>
      <c r="C16" s="81">
        <v>0.13681399999999999</v>
      </c>
      <c r="D16" s="81">
        <v>6.5842999999999999E-2</v>
      </c>
    </row>
    <row r="17" spans="2:15" x14ac:dyDescent="0.25">
      <c r="B17" s="80">
        <v>2024</v>
      </c>
      <c r="C17" s="81">
        <v>0.13647200000000001</v>
      </c>
      <c r="D17" s="81">
        <v>6.2720999999999999E-2</v>
      </c>
    </row>
    <row r="18" spans="2:15" x14ac:dyDescent="0.25">
      <c r="B18" s="80">
        <v>2025</v>
      </c>
      <c r="C18" s="81">
        <v>0.12662499999999999</v>
      </c>
      <c r="D18" s="81">
        <v>5.8937000000000003E-2</v>
      </c>
      <c r="F18" s="79"/>
      <c r="G18" s="79"/>
      <c r="H18" s="79"/>
      <c r="I18" s="79"/>
      <c r="J18" s="79"/>
      <c r="K18" s="79"/>
      <c r="L18" s="79"/>
      <c r="M18" s="79"/>
      <c r="N18" s="79"/>
      <c r="O18" s="79"/>
    </row>
    <row r="19" spans="2:15" x14ac:dyDescent="0.25">
      <c r="B19" s="80" t="s">
        <v>54</v>
      </c>
      <c r="C19" s="81">
        <v>0.13150899999999999</v>
      </c>
      <c r="D19" s="81">
        <v>6.0539000000000003E-2</v>
      </c>
      <c r="F19" s="78"/>
      <c r="G19" s="78"/>
      <c r="H19" s="78"/>
      <c r="I19" s="78"/>
      <c r="J19" s="78"/>
      <c r="K19" s="78"/>
      <c r="L19" s="78"/>
      <c r="M19" s="78"/>
      <c r="N19" s="78"/>
      <c r="O19" s="78"/>
    </row>
    <row r="20" spans="2:15" x14ac:dyDescent="0.25">
      <c r="F20" s="78"/>
      <c r="G20" s="78"/>
      <c r="H20" s="78"/>
      <c r="I20" s="78"/>
      <c r="J20" s="78"/>
      <c r="K20" s="78"/>
      <c r="L20" s="78"/>
      <c r="M20" s="78"/>
      <c r="N20" s="78"/>
      <c r="O20" s="78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X391"/>
  <sheetViews>
    <sheetView zoomScale="70" zoomScaleNormal="70" workbookViewId="0">
      <pane xSplit="1" ySplit="1" topLeftCell="M98" activePane="bottomRight" state="frozen"/>
      <selection pane="topRight" activeCell="B1" sqref="B1"/>
      <selection pane="bottomLeft" activeCell="A2" sqref="A2"/>
      <selection pane="bottomRight" activeCell="A122" sqref="A122"/>
    </sheetView>
  </sheetViews>
  <sheetFormatPr defaultColWidth="8.90625" defaultRowHeight="19.95" customHeight="1" x14ac:dyDescent="0.3"/>
  <cols>
    <col min="1" max="1" width="8.54296875" style="55" customWidth="1"/>
    <col min="2" max="2" width="12.81640625" style="45" bestFit="1" customWidth="1"/>
    <col min="3" max="3" width="12.7265625" style="45" bestFit="1" customWidth="1"/>
    <col min="4" max="4" width="11.26953125" style="45" bestFit="1" customWidth="1"/>
    <col min="5" max="5" width="14.6328125" style="45" bestFit="1" customWidth="1"/>
    <col min="6" max="6" width="14.36328125" style="45" bestFit="1" customWidth="1"/>
    <col min="7" max="7" width="13.08984375" style="45" bestFit="1" customWidth="1"/>
    <col min="8" max="8" width="10.7265625" style="45" bestFit="1" customWidth="1"/>
    <col min="9" max="9" width="15.7265625" style="45" bestFit="1" customWidth="1"/>
    <col min="10" max="10" width="10.36328125" style="45" bestFit="1" customWidth="1"/>
    <col min="11" max="11" width="10" style="45" bestFit="1" customWidth="1"/>
    <col min="12" max="12" width="19" style="45" bestFit="1" customWidth="1"/>
    <col min="13" max="13" width="9.81640625" style="45" bestFit="1" customWidth="1"/>
    <col min="14" max="14" width="24.7265625" style="1" bestFit="1" customWidth="1"/>
    <col min="15" max="15" width="24.6328125" style="1" bestFit="1" customWidth="1"/>
    <col min="16" max="16" width="25.1796875" style="1" bestFit="1" customWidth="1"/>
    <col min="17" max="17" width="25" style="1" bestFit="1" customWidth="1"/>
    <col min="18" max="18" width="14.453125" style="1" customWidth="1"/>
    <col min="19" max="19" width="17.26953125" style="1" bestFit="1" customWidth="1"/>
    <col min="20" max="20" width="17.08984375" style="1" bestFit="1" customWidth="1"/>
    <col min="21" max="21" width="13.90625" style="1" bestFit="1" customWidth="1"/>
    <col min="22" max="22" width="13.7265625" style="1" bestFit="1" customWidth="1"/>
    <col min="23" max="23" width="19.81640625" style="1" customWidth="1"/>
    <col min="24" max="24" width="22.54296875" style="1" customWidth="1"/>
    <col min="25" max="16384" width="8.90625" style="1"/>
  </cols>
  <sheetData>
    <row r="1" spans="1:24" s="38" customFormat="1" ht="19.95" customHeight="1" x14ac:dyDescent="0.3">
      <c r="A1" s="52" t="s">
        <v>22</v>
      </c>
      <c r="B1" s="53" t="s">
        <v>18</v>
      </c>
      <c r="C1" s="53" t="s">
        <v>19</v>
      </c>
      <c r="D1" s="53" t="s">
        <v>35</v>
      </c>
      <c r="E1" s="53" t="s">
        <v>25</v>
      </c>
      <c r="F1" s="53" t="s">
        <v>26</v>
      </c>
      <c r="G1" s="53" t="s">
        <v>36</v>
      </c>
      <c r="H1" s="52" t="s">
        <v>15</v>
      </c>
      <c r="I1" s="53" t="s">
        <v>23</v>
      </c>
      <c r="J1" s="53" t="s">
        <v>13</v>
      </c>
      <c r="K1" s="53" t="s">
        <v>14</v>
      </c>
      <c r="L1" s="52" t="s">
        <v>21</v>
      </c>
      <c r="M1" s="53" t="s">
        <v>24</v>
      </c>
      <c r="N1" s="53" t="s">
        <v>28</v>
      </c>
      <c r="O1" s="53" t="s">
        <v>29</v>
      </c>
      <c r="P1" s="53" t="s">
        <v>30</v>
      </c>
      <c r="Q1" s="53" t="s">
        <v>31</v>
      </c>
      <c r="R1" s="53" t="s">
        <v>32</v>
      </c>
      <c r="S1" s="84" t="s">
        <v>33</v>
      </c>
      <c r="T1" s="84" t="s">
        <v>34</v>
      </c>
      <c r="U1" s="84" t="s">
        <v>49</v>
      </c>
      <c r="V1" s="84" t="s">
        <v>50</v>
      </c>
      <c r="W1" s="84" t="s">
        <v>47</v>
      </c>
      <c r="X1" s="84" t="s">
        <v>48</v>
      </c>
    </row>
    <row r="2" spans="1:24" s="75" customFormat="1" ht="19.95" customHeight="1" x14ac:dyDescent="0.3">
      <c r="A2" s="72">
        <v>42552</v>
      </c>
      <c r="B2" s="73">
        <v>77174</v>
      </c>
      <c r="C2" s="73">
        <v>100105.5</v>
      </c>
      <c r="D2" s="73">
        <v>177279.5</v>
      </c>
      <c r="E2" s="73">
        <v>37541</v>
      </c>
      <c r="F2" s="73">
        <v>3089.25</v>
      </c>
      <c r="G2" s="73">
        <v>40630.25</v>
      </c>
      <c r="H2" s="73">
        <v>217909.75</v>
      </c>
      <c r="I2" s="73">
        <v>124067</v>
      </c>
      <c r="J2" s="73">
        <v>1658714.108</v>
      </c>
      <c r="K2" s="73">
        <v>15091.08</v>
      </c>
      <c r="L2" s="73">
        <v>1673805.1880000001</v>
      </c>
      <c r="M2" s="73">
        <v>166</v>
      </c>
      <c r="N2" s="73">
        <v>825017.23600000003</v>
      </c>
      <c r="O2" s="73">
        <v>833696.87199999997</v>
      </c>
      <c r="P2" s="73">
        <v>1393.81</v>
      </c>
      <c r="Q2" s="73">
        <v>13697.27</v>
      </c>
      <c r="R2" s="73">
        <v>0</v>
      </c>
      <c r="S2" s="74">
        <f t="shared" ref="S2:S25" si="0">(N2+P2)/SUM(N2:Q2)</f>
        <v>0.49373191810180961</v>
      </c>
      <c r="T2" s="74">
        <f t="shared" ref="T2:T25" si="1">(O2+Q2)/SUM(N2:Q2)</f>
        <v>0.50626808189819039</v>
      </c>
      <c r="U2" s="74">
        <f t="shared" ref="U2:U62" si="2">(B2+E2)/H2</f>
        <v>0.52643353498409318</v>
      </c>
      <c r="V2" s="74">
        <f t="shared" ref="V2:V62" si="3">(C2+F2)/H2</f>
        <v>0.47356646501590682</v>
      </c>
      <c r="W2" s="77">
        <f t="shared" ref="W2:W65" si="4">(C2+F2)/(B2+E2)</f>
        <v>0.89957503377936621</v>
      </c>
      <c r="X2" s="77">
        <f t="shared" ref="X2:X65" si="5">(B2+C2)/(E2+F2)</f>
        <v>4.363239212163351</v>
      </c>
    </row>
    <row r="3" spans="1:24" ht="19.95" customHeight="1" x14ac:dyDescent="0.3">
      <c r="A3" s="54">
        <v>42583</v>
      </c>
      <c r="B3" s="45">
        <v>84430.75</v>
      </c>
      <c r="C3" s="45">
        <v>107268</v>
      </c>
      <c r="D3" s="45">
        <v>191698.75</v>
      </c>
      <c r="E3" s="45">
        <v>40049</v>
      </c>
      <c r="F3" s="45">
        <v>3763.25</v>
      </c>
      <c r="G3" s="45">
        <v>43812.25</v>
      </c>
      <c r="H3" s="45">
        <v>235511</v>
      </c>
      <c r="I3" s="45">
        <v>133076</v>
      </c>
      <c r="J3" s="45">
        <v>1770832.513</v>
      </c>
      <c r="K3" s="45">
        <v>14661.04</v>
      </c>
      <c r="L3" s="45">
        <v>1785493.5530000001</v>
      </c>
      <c r="M3" s="45">
        <v>154</v>
      </c>
      <c r="N3" s="45">
        <v>908779.60100000002</v>
      </c>
      <c r="O3" s="45">
        <v>862052.91200000001</v>
      </c>
      <c r="P3" s="45">
        <v>1825.41</v>
      </c>
      <c r="Q3" s="45">
        <v>12718.07</v>
      </c>
      <c r="R3" s="45">
        <v>117.56</v>
      </c>
      <c r="S3" s="28">
        <f t="shared" si="0"/>
        <v>0.51003542927106005</v>
      </c>
      <c r="T3" s="28">
        <f t="shared" si="1"/>
        <v>0.48996457072894001</v>
      </c>
      <c r="U3" s="28">
        <f t="shared" si="2"/>
        <v>0.52855174492911161</v>
      </c>
      <c r="V3" s="28">
        <f t="shared" si="3"/>
        <v>0.47144825507088839</v>
      </c>
      <c r="W3" s="70">
        <f t="shared" si="4"/>
        <v>0.89196234728941859</v>
      </c>
      <c r="X3" s="70">
        <f t="shared" si="5"/>
        <v>4.3754600596865032</v>
      </c>
    </row>
    <row r="4" spans="1:24" ht="19.95" customHeight="1" x14ac:dyDescent="0.3">
      <c r="A4" s="54">
        <v>42614</v>
      </c>
      <c r="B4" s="45">
        <v>81902</v>
      </c>
      <c r="C4" s="45">
        <v>100229.25</v>
      </c>
      <c r="D4" s="45">
        <v>182131.25</v>
      </c>
      <c r="E4" s="45">
        <v>35027.5</v>
      </c>
      <c r="F4" s="45">
        <v>2698.5</v>
      </c>
      <c r="G4" s="45">
        <v>37726</v>
      </c>
      <c r="H4" s="45">
        <v>219857.25</v>
      </c>
      <c r="I4" s="45">
        <v>123795</v>
      </c>
      <c r="J4" s="45">
        <v>1688968.2139999999</v>
      </c>
      <c r="K4" s="45">
        <v>15229.35</v>
      </c>
      <c r="L4" s="45">
        <v>1704197.564</v>
      </c>
      <c r="M4" s="45">
        <v>144</v>
      </c>
      <c r="N4" s="45">
        <v>885699.59400000004</v>
      </c>
      <c r="O4" s="45">
        <v>803268.62</v>
      </c>
      <c r="P4" s="45">
        <v>1187.1600000000001</v>
      </c>
      <c r="Q4" s="45">
        <v>13757.98</v>
      </c>
      <c r="R4" s="45">
        <v>284.20999999999998</v>
      </c>
      <c r="S4" s="28">
        <f t="shared" si="0"/>
        <v>0.52049991387062045</v>
      </c>
      <c r="T4" s="28">
        <f t="shared" si="1"/>
        <v>0.47950008612937955</v>
      </c>
      <c r="U4" s="28">
        <f t="shared" si="2"/>
        <v>0.53184282073936606</v>
      </c>
      <c r="V4" s="28">
        <f t="shared" si="3"/>
        <v>0.46815717926063388</v>
      </c>
      <c r="W4" s="70">
        <f t="shared" si="4"/>
        <v>0.88025476889920851</v>
      </c>
      <c r="X4" s="70">
        <f t="shared" si="5"/>
        <v>4.8277381646609765</v>
      </c>
    </row>
    <row r="5" spans="1:24" ht="19.95" customHeight="1" x14ac:dyDescent="0.3">
      <c r="A5" s="54">
        <v>42644</v>
      </c>
      <c r="B5" s="45">
        <v>88796.25</v>
      </c>
      <c r="C5" s="45">
        <v>114093</v>
      </c>
      <c r="D5" s="45">
        <v>202889.25</v>
      </c>
      <c r="E5" s="45">
        <v>32711.75</v>
      </c>
      <c r="F5" s="45">
        <v>2966.25</v>
      </c>
      <c r="G5" s="45">
        <v>35678</v>
      </c>
      <c r="H5" s="45">
        <v>238567.25</v>
      </c>
      <c r="I5" s="45">
        <v>134344</v>
      </c>
      <c r="J5" s="45">
        <v>1865245.635</v>
      </c>
      <c r="K5" s="45">
        <v>13776.6</v>
      </c>
      <c r="L5" s="45">
        <v>1879022.2350000001</v>
      </c>
      <c r="M5" s="45">
        <v>155</v>
      </c>
      <c r="N5" s="45">
        <v>969860.54</v>
      </c>
      <c r="O5" s="45">
        <v>895385.09499999997</v>
      </c>
      <c r="P5" s="45">
        <v>1588.63</v>
      </c>
      <c r="Q5" s="45">
        <v>10731.97</v>
      </c>
      <c r="R5" s="45">
        <v>1456</v>
      </c>
      <c r="S5" s="28">
        <f t="shared" si="0"/>
        <v>0.51739808263009168</v>
      </c>
      <c r="T5" s="28">
        <f t="shared" si="1"/>
        <v>0.48260191736990837</v>
      </c>
      <c r="U5" s="28">
        <f t="shared" si="2"/>
        <v>0.50932389085257934</v>
      </c>
      <c r="V5" s="28">
        <f t="shared" si="3"/>
        <v>0.49067610914742071</v>
      </c>
      <c r="W5" s="70">
        <f t="shared" si="4"/>
        <v>0.96338718438292126</v>
      </c>
      <c r="X5" s="70">
        <f t="shared" si="5"/>
        <v>5.6866766634901058</v>
      </c>
    </row>
    <row r="6" spans="1:24" ht="19.95" customHeight="1" x14ac:dyDescent="0.3">
      <c r="A6" s="54">
        <v>42675</v>
      </c>
      <c r="B6" s="45">
        <v>94158.5</v>
      </c>
      <c r="C6" s="45">
        <v>101860.75</v>
      </c>
      <c r="D6" s="45">
        <v>196019.25</v>
      </c>
      <c r="E6" s="45">
        <v>36412</v>
      </c>
      <c r="F6" s="45">
        <v>3724</v>
      </c>
      <c r="G6" s="45">
        <v>40136</v>
      </c>
      <c r="H6" s="45">
        <v>236155.25</v>
      </c>
      <c r="I6" s="45">
        <v>133214</v>
      </c>
      <c r="J6" s="45">
        <v>1904535.966</v>
      </c>
      <c r="K6" s="45">
        <v>18757</v>
      </c>
      <c r="L6" s="45">
        <v>1923292.966</v>
      </c>
      <c r="M6" s="45">
        <v>151</v>
      </c>
      <c r="N6" s="45">
        <v>1057442.8859999999</v>
      </c>
      <c r="O6" s="45">
        <v>847093.08</v>
      </c>
      <c r="P6" s="45">
        <v>2251</v>
      </c>
      <c r="Q6" s="45">
        <v>15164</v>
      </c>
      <c r="R6" s="45">
        <v>1342</v>
      </c>
      <c r="S6" s="28">
        <f t="shared" si="0"/>
        <v>0.55136364285372719</v>
      </c>
      <c r="T6" s="28">
        <f t="shared" si="1"/>
        <v>0.44863635714627276</v>
      </c>
      <c r="U6" s="28">
        <f t="shared" si="2"/>
        <v>0.55290111060414704</v>
      </c>
      <c r="V6" s="28">
        <f t="shared" si="3"/>
        <v>0.44709888939585296</v>
      </c>
      <c r="W6" s="70">
        <f t="shared" si="4"/>
        <v>0.80864169165316824</v>
      </c>
      <c r="X6" s="70">
        <f t="shared" si="5"/>
        <v>4.8838760713573848</v>
      </c>
    </row>
    <row r="7" spans="1:24" ht="19.95" customHeight="1" x14ac:dyDescent="0.3">
      <c r="A7" s="54">
        <v>42705</v>
      </c>
      <c r="B7" s="45">
        <v>86917</v>
      </c>
      <c r="C7" s="45">
        <v>97712.25</v>
      </c>
      <c r="D7" s="45">
        <v>184629.25</v>
      </c>
      <c r="E7" s="45">
        <v>39193.75</v>
      </c>
      <c r="F7" s="45">
        <v>5801.25</v>
      </c>
      <c r="G7" s="45">
        <v>44995</v>
      </c>
      <c r="H7" s="45">
        <v>229624.25</v>
      </c>
      <c r="I7" s="45">
        <v>130173</v>
      </c>
      <c r="J7" s="45">
        <v>1802897.59</v>
      </c>
      <c r="K7" s="45">
        <v>18842.400000000001</v>
      </c>
      <c r="L7" s="45">
        <v>1821739.99</v>
      </c>
      <c r="M7" s="45">
        <v>153</v>
      </c>
      <c r="N7" s="45">
        <v>960082.03099999996</v>
      </c>
      <c r="O7" s="45">
        <v>842815.55900000001</v>
      </c>
      <c r="P7" s="45">
        <v>1768.94</v>
      </c>
      <c r="Q7" s="45">
        <v>16546.02</v>
      </c>
      <c r="R7" s="45">
        <v>527.44000000000005</v>
      </c>
      <c r="S7" s="28">
        <f t="shared" si="0"/>
        <v>0.52813768003081241</v>
      </c>
      <c r="T7" s="28">
        <f t="shared" si="1"/>
        <v>0.47186231996918765</v>
      </c>
      <c r="U7" s="28">
        <f t="shared" si="2"/>
        <v>0.54920484225860289</v>
      </c>
      <c r="V7" s="28">
        <f t="shared" si="3"/>
        <v>0.45079515774139711</v>
      </c>
      <c r="W7" s="70">
        <f t="shared" si="4"/>
        <v>0.82081424462228636</v>
      </c>
      <c r="X7" s="70">
        <f t="shared" si="5"/>
        <v>4.1033281475719523</v>
      </c>
    </row>
    <row r="8" spans="1:24" ht="19.95" customHeight="1" x14ac:dyDescent="0.3">
      <c r="A8" s="54">
        <v>42736</v>
      </c>
      <c r="B8" s="45">
        <v>89766.5</v>
      </c>
      <c r="C8" s="45">
        <v>101301.5</v>
      </c>
      <c r="D8" s="45">
        <v>191068</v>
      </c>
      <c r="E8" s="45">
        <v>31465.5</v>
      </c>
      <c r="F8" s="45">
        <v>5982.5</v>
      </c>
      <c r="G8" s="45">
        <v>37448</v>
      </c>
      <c r="H8" s="45">
        <v>228516</v>
      </c>
      <c r="I8" s="45">
        <v>128420</v>
      </c>
      <c r="J8" s="45">
        <v>1841619.4369999999</v>
      </c>
      <c r="K8" s="45">
        <v>16126.28</v>
      </c>
      <c r="L8" s="45">
        <v>1857745.7169999999</v>
      </c>
      <c r="M8" s="45">
        <v>147</v>
      </c>
      <c r="N8" s="45">
        <v>1000124.749</v>
      </c>
      <c r="O8" s="45">
        <v>841494.68799999997</v>
      </c>
      <c r="P8" s="45">
        <v>1418.37</v>
      </c>
      <c r="Q8" s="45">
        <v>14707.91</v>
      </c>
      <c r="R8" s="45">
        <v>0</v>
      </c>
      <c r="S8" s="28">
        <f t="shared" si="0"/>
        <v>0.53911744208855039</v>
      </c>
      <c r="T8" s="28">
        <f t="shared" si="1"/>
        <v>0.46088255791144961</v>
      </c>
      <c r="U8" s="28">
        <f t="shared" si="2"/>
        <v>0.53051865077281246</v>
      </c>
      <c r="V8" s="28">
        <f t="shared" si="3"/>
        <v>0.46948134922718759</v>
      </c>
      <c r="W8" s="70">
        <f t="shared" si="4"/>
        <v>0.88494786854955787</v>
      </c>
      <c r="X8" s="70">
        <f t="shared" si="5"/>
        <v>5.1022217474898524</v>
      </c>
    </row>
    <row r="9" spans="1:24" ht="19.95" customHeight="1" x14ac:dyDescent="0.3">
      <c r="A9" s="54">
        <v>42767</v>
      </c>
      <c r="B9" s="45">
        <v>85826.5</v>
      </c>
      <c r="C9" s="45">
        <v>96921.25</v>
      </c>
      <c r="D9" s="45">
        <v>182747.75</v>
      </c>
      <c r="E9" s="45">
        <v>30437</v>
      </c>
      <c r="F9" s="45">
        <v>7190.75</v>
      </c>
      <c r="G9" s="45">
        <v>37627.75</v>
      </c>
      <c r="H9" s="45">
        <v>220375.5</v>
      </c>
      <c r="I9" s="45">
        <v>124607</v>
      </c>
      <c r="J9" s="45">
        <v>1755540.098</v>
      </c>
      <c r="K9" s="45">
        <v>12143.55</v>
      </c>
      <c r="L9" s="45">
        <v>1767683.648</v>
      </c>
      <c r="M9" s="45">
        <v>138</v>
      </c>
      <c r="N9" s="45">
        <v>940111.53</v>
      </c>
      <c r="O9" s="45">
        <v>815428.56799999997</v>
      </c>
      <c r="P9" s="45">
        <v>2582.5500000000002</v>
      </c>
      <c r="Q9" s="45">
        <v>9561</v>
      </c>
      <c r="R9" s="45">
        <v>0</v>
      </c>
      <c r="S9" s="28">
        <f t="shared" si="0"/>
        <v>0.53329343237778259</v>
      </c>
      <c r="T9" s="28">
        <f t="shared" si="1"/>
        <v>0.46670656762221741</v>
      </c>
      <c r="U9" s="28">
        <f t="shared" si="2"/>
        <v>0.52756998849690639</v>
      </c>
      <c r="V9" s="28">
        <f t="shared" si="3"/>
        <v>0.47243001150309361</v>
      </c>
      <c r="W9" s="70">
        <f t="shared" si="4"/>
        <v>0.89548310518778462</v>
      </c>
      <c r="X9" s="70">
        <f t="shared" si="5"/>
        <v>4.8567280796752401</v>
      </c>
    </row>
    <row r="10" spans="1:24" ht="19.95" customHeight="1" x14ac:dyDescent="0.3">
      <c r="A10" s="54">
        <v>42795</v>
      </c>
      <c r="B10" s="45">
        <v>92384</v>
      </c>
      <c r="C10" s="45">
        <v>99664.75</v>
      </c>
      <c r="D10" s="45">
        <v>192048.75</v>
      </c>
      <c r="E10" s="45">
        <v>32487.75</v>
      </c>
      <c r="F10" s="45">
        <v>7611.75</v>
      </c>
      <c r="G10" s="45">
        <v>40099.5</v>
      </c>
      <c r="H10" s="45">
        <v>232148.25</v>
      </c>
      <c r="I10" s="45">
        <v>131800</v>
      </c>
      <c r="J10" s="45">
        <v>1864590.851</v>
      </c>
      <c r="K10" s="45">
        <v>15647.78</v>
      </c>
      <c r="L10" s="45">
        <v>1880238.6310000001</v>
      </c>
      <c r="M10" s="45">
        <v>146</v>
      </c>
      <c r="N10" s="45">
        <v>993142.60699999996</v>
      </c>
      <c r="O10" s="45">
        <v>871448.24399999995</v>
      </c>
      <c r="P10" s="45">
        <v>1575.18</v>
      </c>
      <c r="Q10" s="45">
        <v>14072.6</v>
      </c>
      <c r="R10" s="45">
        <v>0</v>
      </c>
      <c r="S10" s="28">
        <f t="shared" si="0"/>
        <v>0.52903805431918083</v>
      </c>
      <c r="T10" s="28">
        <f t="shared" si="1"/>
        <v>0.47096194568081928</v>
      </c>
      <c r="U10" s="28">
        <f t="shared" si="2"/>
        <v>0.53789658117172967</v>
      </c>
      <c r="V10" s="28">
        <f t="shared" si="3"/>
        <v>0.46210341882827027</v>
      </c>
      <c r="W10" s="70">
        <f t="shared" si="4"/>
        <v>0.85909342985903536</v>
      </c>
      <c r="X10" s="70">
        <f t="shared" si="5"/>
        <v>4.7893053529345755</v>
      </c>
    </row>
    <row r="11" spans="1:24" ht="19.95" customHeight="1" x14ac:dyDescent="0.3">
      <c r="A11" s="54">
        <v>42826</v>
      </c>
      <c r="B11" s="45">
        <v>85623</v>
      </c>
      <c r="C11" s="45">
        <v>101113.75</v>
      </c>
      <c r="D11" s="45">
        <v>186736.75</v>
      </c>
      <c r="E11" s="45">
        <v>34927.25</v>
      </c>
      <c r="F11" s="45">
        <v>3532.25</v>
      </c>
      <c r="G11" s="45">
        <v>38459.5</v>
      </c>
      <c r="H11" s="45">
        <v>225196.25</v>
      </c>
      <c r="I11" s="45">
        <v>128321</v>
      </c>
      <c r="J11" s="45">
        <v>1826785.598</v>
      </c>
      <c r="K11" s="45">
        <v>17533.34</v>
      </c>
      <c r="L11" s="45">
        <v>1844318.9380000001</v>
      </c>
      <c r="M11" s="45">
        <v>157</v>
      </c>
      <c r="N11" s="45">
        <v>936610.72499999998</v>
      </c>
      <c r="O11" s="45">
        <v>890174.87300000002</v>
      </c>
      <c r="P11" s="45">
        <v>2576</v>
      </c>
      <c r="Q11" s="45">
        <v>14957.34</v>
      </c>
      <c r="R11" s="45">
        <v>0</v>
      </c>
      <c r="S11" s="28">
        <f t="shared" si="0"/>
        <v>0.50923227303541352</v>
      </c>
      <c r="T11" s="28">
        <f t="shared" si="1"/>
        <v>0.49076772696458637</v>
      </c>
      <c r="U11" s="28">
        <f t="shared" si="2"/>
        <v>0.53531197788595508</v>
      </c>
      <c r="V11" s="28">
        <f t="shared" si="3"/>
        <v>0.46468802211404497</v>
      </c>
      <c r="W11" s="70">
        <f t="shared" si="4"/>
        <v>0.86806953946590737</v>
      </c>
      <c r="X11" s="70">
        <f t="shared" si="5"/>
        <v>4.8554128368803546</v>
      </c>
    </row>
    <row r="12" spans="1:24" ht="19.95" customHeight="1" x14ac:dyDescent="0.3">
      <c r="A12" s="54">
        <v>42856</v>
      </c>
      <c r="B12" s="45">
        <v>85824</v>
      </c>
      <c r="C12" s="45">
        <v>100593.5</v>
      </c>
      <c r="D12" s="45">
        <v>186417.5</v>
      </c>
      <c r="E12" s="45">
        <v>56015.75</v>
      </c>
      <c r="F12" s="45">
        <v>4438</v>
      </c>
      <c r="G12" s="45">
        <v>60453.75</v>
      </c>
      <c r="H12" s="45">
        <v>246871.25</v>
      </c>
      <c r="I12" s="45">
        <v>141218</v>
      </c>
      <c r="J12" s="45">
        <v>1800710.669</v>
      </c>
      <c r="K12" s="45">
        <v>14056</v>
      </c>
      <c r="L12" s="45">
        <v>1814766.669</v>
      </c>
      <c r="M12" s="45">
        <v>143</v>
      </c>
      <c r="N12" s="45">
        <v>926076.85699999996</v>
      </c>
      <c r="O12" s="45">
        <v>874633.81200000003</v>
      </c>
      <c r="P12" s="45">
        <v>1639</v>
      </c>
      <c r="Q12" s="45">
        <v>12417</v>
      </c>
      <c r="R12" s="45">
        <v>0</v>
      </c>
      <c r="S12" s="28">
        <f t="shared" si="0"/>
        <v>0.51120393207971138</v>
      </c>
      <c r="T12" s="28">
        <f t="shared" si="1"/>
        <v>0.48879606792028868</v>
      </c>
      <c r="U12" s="28">
        <f t="shared" si="2"/>
        <v>0.57454948682764806</v>
      </c>
      <c r="V12" s="28">
        <f t="shared" si="3"/>
        <v>0.425450513172352</v>
      </c>
      <c r="W12" s="70">
        <f t="shared" si="4"/>
        <v>0.74049411395606657</v>
      </c>
      <c r="X12" s="70">
        <f t="shared" si="5"/>
        <v>3.0836383185493044</v>
      </c>
    </row>
    <row r="13" spans="1:24" ht="19.95" customHeight="1" x14ac:dyDescent="0.3">
      <c r="A13" s="54">
        <v>42887</v>
      </c>
      <c r="B13" s="45">
        <v>81533.75</v>
      </c>
      <c r="C13" s="45">
        <v>103006</v>
      </c>
      <c r="D13" s="45">
        <v>184539.75</v>
      </c>
      <c r="E13" s="45">
        <v>44037</v>
      </c>
      <c r="F13" s="45">
        <v>3098</v>
      </c>
      <c r="G13" s="45">
        <v>47135</v>
      </c>
      <c r="H13" s="45">
        <v>231674.75</v>
      </c>
      <c r="I13" s="45">
        <v>132764</v>
      </c>
      <c r="J13" s="45">
        <v>1753185.041</v>
      </c>
      <c r="K13" s="45">
        <v>14049.97</v>
      </c>
      <c r="L13" s="45">
        <v>1767235.0109999999</v>
      </c>
      <c r="M13" s="45">
        <v>142</v>
      </c>
      <c r="N13" s="45">
        <v>873812.46699999995</v>
      </c>
      <c r="O13" s="45">
        <v>879372.57400000002</v>
      </c>
      <c r="P13" s="45">
        <v>1017</v>
      </c>
      <c r="Q13" s="45">
        <v>12988.25</v>
      </c>
      <c r="R13" s="45">
        <v>44.72</v>
      </c>
      <c r="S13" s="28">
        <f t="shared" si="0"/>
        <v>0.49503976535824007</v>
      </c>
      <c r="T13" s="28">
        <f t="shared" si="1"/>
        <v>0.50496023464175999</v>
      </c>
      <c r="U13" s="28">
        <f t="shared" si="2"/>
        <v>0.54201310242052703</v>
      </c>
      <c r="V13" s="28">
        <f t="shared" si="3"/>
        <v>0.45798689757947297</v>
      </c>
      <c r="W13" s="70">
        <f t="shared" si="4"/>
        <v>0.84497384940362308</v>
      </c>
      <c r="X13" s="70">
        <f t="shared" si="5"/>
        <v>3.9151320674657897</v>
      </c>
    </row>
    <row r="14" spans="1:24" s="75" customFormat="1" ht="19.95" customHeight="1" x14ac:dyDescent="0.3">
      <c r="A14" s="72">
        <v>42917</v>
      </c>
      <c r="B14" s="73">
        <v>75702.75</v>
      </c>
      <c r="C14" s="73">
        <v>109215.25</v>
      </c>
      <c r="D14" s="73">
        <v>184918</v>
      </c>
      <c r="E14" s="73">
        <v>46854.75</v>
      </c>
      <c r="F14" s="73">
        <v>2457.25</v>
      </c>
      <c r="G14" s="73">
        <v>49312</v>
      </c>
      <c r="H14" s="73">
        <v>234230</v>
      </c>
      <c r="I14" s="73">
        <v>134104</v>
      </c>
      <c r="J14" s="73">
        <v>1728266.247</v>
      </c>
      <c r="K14" s="73">
        <v>13293.96</v>
      </c>
      <c r="L14" s="73">
        <v>1741560.2069999999</v>
      </c>
      <c r="M14" s="73">
        <v>148</v>
      </c>
      <c r="N14" s="73">
        <v>810212.74100000004</v>
      </c>
      <c r="O14" s="73">
        <v>918053.50600000005</v>
      </c>
      <c r="P14" s="73">
        <v>1491.69</v>
      </c>
      <c r="Q14" s="73">
        <v>11802.27</v>
      </c>
      <c r="R14" s="73">
        <v>0</v>
      </c>
      <c r="S14" s="74">
        <f t="shared" si="0"/>
        <v>0.46607888015438564</v>
      </c>
      <c r="T14" s="74">
        <f t="shared" si="1"/>
        <v>0.53392111984561441</v>
      </c>
      <c r="U14" s="74">
        <f t="shared" si="2"/>
        <v>0.52323570849165346</v>
      </c>
      <c r="V14" s="74">
        <f t="shared" si="3"/>
        <v>0.47676429150834648</v>
      </c>
      <c r="W14" s="77">
        <f t="shared" si="4"/>
        <v>0.91118454602941479</v>
      </c>
      <c r="X14" s="77">
        <f t="shared" si="5"/>
        <v>3.7499594419208306</v>
      </c>
    </row>
    <row r="15" spans="1:24" ht="19.95" customHeight="1" x14ac:dyDescent="0.3">
      <c r="A15" s="54">
        <v>42948</v>
      </c>
      <c r="B15" s="45">
        <v>75430</v>
      </c>
      <c r="C15" s="45">
        <v>113187.75</v>
      </c>
      <c r="D15" s="45">
        <v>188617.75</v>
      </c>
      <c r="E15" s="45">
        <v>50063.75</v>
      </c>
      <c r="F15" s="45">
        <v>1923</v>
      </c>
      <c r="G15" s="45">
        <v>51986.75</v>
      </c>
      <c r="H15" s="45">
        <v>240604.5</v>
      </c>
      <c r="I15" s="45">
        <v>136826</v>
      </c>
      <c r="J15" s="45">
        <v>1728834.7009999999</v>
      </c>
      <c r="K15" s="45">
        <v>16816.88</v>
      </c>
      <c r="L15" s="45">
        <v>1745651.581</v>
      </c>
      <c r="M15" s="45">
        <v>149</v>
      </c>
      <c r="N15" s="45">
        <v>798838.88500000001</v>
      </c>
      <c r="O15" s="45">
        <v>929995.81599999999</v>
      </c>
      <c r="P15" s="45">
        <v>2327</v>
      </c>
      <c r="Q15" s="45">
        <v>14489.88</v>
      </c>
      <c r="R15" s="45">
        <v>0</v>
      </c>
      <c r="S15" s="28">
        <f t="shared" si="0"/>
        <v>0.45894947979312722</v>
      </c>
      <c r="T15" s="28">
        <f t="shared" si="1"/>
        <v>0.54105052020687294</v>
      </c>
      <c r="U15" s="28">
        <f t="shared" si="2"/>
        <v>0.52157690317512762</v>
      </c>
      <c r="V15" s="28">
        <f t="shared" si="3"/>
        <v>0.47842309682487233</v>
      </c>
      <c r="W15" s="70">
        <f t="shared" si="4"/>
        <v>0.91726281189302261</v>
      </c>
      <c r="X15" s="70">
        <f t="shared" si="5"/>
        <v>3.628188913521234</v>
      </c>
    </row>
    <row r="16" spans="1:24" ht="19.95" customHeight="1" x14ac:dyDescent="0.3">
      <c r="A16" s="54">
        <v>42979</v>
      </c>
      <c r="B16" s="45">
        <v>76794.25</v>
      </c>
      <c r="C16" s="45">
        <v>109716</v>
      </c>
      <c r="D16" s="45">
        <v>186510.25</v>
      </c>
      <c r="E16" s="45">
        <v>49844.25</v>
      </c>
      <c r="F16" s="45">
        <v>1461</v>
      </c>
      <c r="G16" s="45">
        <v>51305.25</v>
      </c>
      <c r="H16" s="45">
        <v>237815.5</v>
      </c>
      <c r="I16" s="45">
        <v>135042</v>
      </c>
      <c r="J16" s="45">
        <v>1726496.3089999999</v>
      </c>
      <c r="K16" s="45">
        <v>12189</v>
      </c>
      <c r="L16" s="45">
        <v>1738685.3089999999</v>
      </c>
      <c r="M16" s="45">
        <v>139</v>
      </c>
      <c r="N16" s="45">
        <v>818034.46200000006</v>
      </c>
      <c r="O16" s="45">
        <v>908461.84699999995</v>
      </c>
      <c r="P16" s="45">
        <v>2093</v>
      </c>
      <c r="Q16" s="45">
        <v>9534</v>
      </c>
      <c r="R16" s="45">
        <v>562</v>
      </c>
      <c r="S16" s="28">
        <f t="shared" si="0"/>
        <v>0.47184653571664409</v>
      </c>
      <c r="T16" s="28">
        <f t="shared" si="1"/>
        <v>0.52815346428335597</v>
      </c>
      <c r="U16" s="28">
        <f t="shared" si="2"/>
        <v>0.53250734287714641</v>
      </c>
      <c r="V16" s="28">
        <f t="shared" si="3"/>
        <v>0.46749265712285365</v>
      </c>
      <c r="W16" s="70">
        <f t="shared" si="4"/>
        <v>0.87790837699435798</v>
      </c>
      <c r="X16" s="70">
        <f t="shared" si="5"/>
        <v>3.6353053537406015</v>
      </c>
    </row>
    <row r="17" spans="1:24" ht="19.95" customHeight="1" x14ac:dyDescent="0.3">
      <c r="A17" s="54">
        <v>43009</v>
      </c>
      <c r="B17" s="45">
        <v>87749.75</v>
      </c>
      <c r="C17" s="45">
        <v>125075.25</v>
      </c>
      <c r="D17" s="45">
        <v>212825</v>
      </c>
      <c r="E17" s="45">
        <v>51182.5</v>
      </c>
      <c r="F17" s="45">
        <v>1482.25</v>
      </c>
      <c r="G17" s="45">
        <v>52664.75</v>
      </c>
      <c r="H17" s="45">
        <v>265489.75</v>
      </c>
      <c r="I17" s="45">
        <v>149595</v>
      </c>
      <c r="J17" s="45">
        <v>1957806.047</v>
      </c>
      <c r="K17" s="45">
        <v>15395.77</v>
      </c>
      <c r="L17" s="45">
        <v>1973201.817</v>
      </c>
      <c r="M17" s="45">
        <v>153</v>
      </c>
      <c r="N17" s="45">
        <v>965887.91799999995</v>
      </c>
      <c r="O17" s="45">
        <v>991918.12899999996</v>
      </c>
      <c r="P17" s="45">
        <v>2305.5100000000002</v>
      </c>
      <c r="Q17" s="45">
        <v>12956.77</v>
      </c>
      <c r="R17" s="45">
        <v>133.49</v>
      </c>
      <c r="S17" s="28">
        <f t="shared" si="0"/>
        <v>0.49070446002856549</v>
      </c>
      <c r="T17" s="28">
        <f t="shared" si="1"/>
        <v>0.50929553997143462</v>
      </c>
      <c r="U17" s="28">
        <f t="shared" si="2"/>
        <v>0.52330551367802336</v>
      </c>
      <c r="V17" s="28">
        <f t="shared" si="3"/>
        <v>0.47669448632197664</v>
      </c>
      <c r="W17" s="70">
        <f t="shared" si="4"/>
        <v>0.91092960777645215</v>
      </c>
      <c r="X17" s="70">
        <f t="shared" si="5"/>
        <v>4.0411280790281925</v>
      </c>
    </row>
    <row r="18" spans="1:24" ht="19.95" customHeight="1" x14ac:dyDescent="0.3">
      <c r="A18" s="54">
        <v>43040</v>
      </c>
      <c r="B18" s="45">
        <v>87695</v>
      </c>
      <c r="C18" s="45">
        <v>110672.75</v>
      </c>
      <c r="D18" s="45">
        <v>198367.75</v>
      </c>
      <c r="E18" s="45">
        <v>40057.25</v>
      </c>
      <c r="F18" s="45">
        <v>2145</v>
      </c>
      <c r="G18" s="45">
        <v>42202.25</v>
      </c>
      <c r="H18" s="45">
        <v>240570</v>
      </c>
      <c r="I18" s="45">
        <v>135469</v>
      </c>
      <c r="J18" s="45">
        <v>1903358.4080000001</v>
      </c>
      <c r="K18" s="45">
        <v>19974.95</v>
      </c>
      <c r="L18" s="45">
        <v>1923333.358</v>
      </c>
      <c r="M18" s="45">
        <v>137</v>
      </c>
      <c r="N18" s="45">
        <v>977509.24800000002</v>
      </c>
      <c r="O18" s="45">
        <v>925849.16</v>
      </c>
      <c r="P18" s="45">
        <v>2161.77</v>
      </c>
      <c r="Q18" s="45">
        <v>17813.18</v>
      </c>
      <c r="R18" s="45">
        <v>0</v>
      </c>
      <c r="S18" s="28">
        <f t="shared" si="0"/>
        <v>0.50936100802552609</v>
      </c>
      <c r="T18" s="28">
        <f t="shared" si="1"/>
        <v>0.49063899197447397</v>
      </c>
      <c r="U18" s="28">
        <f t="shared" si="2"/>
        <v>0.53103982208920486</v>
      </c>
      <c r="V18" s="28">
        <f t="shared" si="3"/>
        <v>0.4689601779107952</v>
      </c>
      <c r="W18" s="70">
        <f t="shared" si="4"/>
        <v>0.88309794935118557</v>
      </c>
      <c r="X18" s="70">
        <f t="shared" si="5"/>
        <v>4.7004069688227528</v>
      </c>
    </row>
    <row r="19" spans="1:24" ht="19.95" customHeight="1" x14ac:dyDescent="0.3">
      <c r="A19" s="54">
        <v>43070</v>
      </c>
      <c r="B19" s="45">
        <v>90240.75</v>
      </c>
      <c r="C19" s="45">
        <v>105866.75</v>
      </c>
      <c r="D19" s="45">
        <v>196107.5</v>
      </c>
      <c r="E19" s="45">
        <v>39364</v>
      </c>
      <c r="F19" s="45">
        <v>2053</v>
      </c>
      <c r="G19" s="45">
        <v>41417</v>
      </c>
      <c r="H19" s="45">
        <v>237524.5</v>
      </c>
      <c r="I19" s="45">
        <v>134594</v>
      </c>
      <c r="J19" s="45">
        <v>1897400.429</v>
      </c>
      <c r="K19" s="45">
        <v>19896.95</v>
      </c>
      <c r="L19" s="45">
        <v>1917297.379</v>
      </c>
      <c r="M19" s="45">
        <v>147</v>
      </c>
      <c r="N19" s="45">
        <v>1010401.013</v>
      </c>
      <c r="O19" s="45">
        <v>886999.41599999997</v>
      </c>
      <c r="P19" s="45">
        <v>2604</v>
      </c>
      <c r="Q19" s="45">
        <v>17292.95</v>
      </c>
      <c r="R19" s="45">
        <v>0</v>
      </c>
      <c r="S19" s="28">
        <f t="shared" si="0"/>
        <v>0.52835049173662907</v>
      </c>
      <c r="T19" s="28">
        <f t="shared" si="1"/>
        <v>0.47164950826337093</v>
      </c>
      <c r="U19" s="28">
        <f t="shared" si="2"/>
        <v>0.54564792263534923</v>
      </c>
      <c r="V19" s="28">
        <f t="shared" si="3"/>
        <v>0.45435207736465083</v>
      </c>
      <c r="W19" s="70">
        <f t="shared" si="4"/>
        <v>0.83268360148837139</v>
      </c>
      <c r="X19" s="70">
        <f t="shared" si="5"/>
        <v>4.734951831373591</v>
      </c>
    </row>
    <row r="20" spans="1:24" ht="19.95" customHeight="1" x14ac:dyDescent="0.3">
      <c r="A20" s="54">
        <v>43101</v>
      </c>
      <c r="B20" s="45">
        <v>76293.5</v>
      </c>
      <c r="C20" s="45">
        <v>104149.75</v>
      </c>
      <c r="D20" s="45">
        <v>180443.25</v>
      </c>
      <c r="E20" s="45">
        <v>37882.5</v>
      </c>
      <c r="F20" s="45">
        <v>2208</v>
      </c>
      <c r="G20" s="45">
        <v>40090.5</v>
      </c>
      <c r="H20" s="45">
        <v>220533.75</v>
      </c>
      <c r="I20" s="45">
        <v>125369</v>
      </c>
      <c r="J20" s="45">
        <v>1711427.933</v>
      </c>
      <c r="K20" s="45">
        <v>17505.650000000001</v>
      </c>
      <c r="L20" s="45">
        <v>1728933.5830000001</v>
      </c>
      <c r="M20" s="45">
        <v>137</v>
      </c>
      <c r="N20" s="45">
        <v>844303.64599999995</v>
      </c>
      <c r="O20" s="45">
        <v>867124.28700000001</v>
      </c>
      <c r="P20" s="45">
        <v>4000</v>
      </c>
      <c r="Q20" s="45">
        <v>13505.65</v>
      </c>
      <c r="R20" s="45">
        <v>0</v>
      </c>
      <c r="S20" s="28">
        <f t="shared" si="0"/>
        <v>0.49065137859607416</v>
      </c>
      <c r="T20" s="28">
        <f t="shared" si="1"/>
        <v>0.50934862140392589</v>
      </c>
      <c r="U20" s="28">
        <f t="shared" si="2"/>
        <v>0.51772574492566326</v>
      </c>
      <c r="V20" s="28">
        <f t="shared" si="3"/>
        <v>0.48227425507433669</v>
      </c>
      <c r="W20" s="70">
        <f t="shared" si="4"/>
        <v>0.93152457609304928</v>
      </c>
      <c r="X20" s="70">
        <f t="shared" si="5"/>
        <v>4.5008979683466155</v>
      </c>
    </row>
    <row r="21" spans="1:24" ht="19.95" customHeight="1" x14ac:dyDescent="0.3">
      <c r="A21" s="54">
        <v>43132</v>
      </c>
      <c r="B21" s="45">
        <v>82103.75</v>
      </c>
      <c r="C21" s="45">
        <v>100367.75</v>
      </c>
      <c r="D21" s="45">
        <v>182471.5</v>
      </c>
      <c r="E21" s="45">
        <v>34156</v>
      </c>
      <c r="F21" s="45">
        <v>2099</v>
      </c>
      <c r="G21" s="45">
        <v>36255</v>
      </c>
      <c r="H21" s="45">
        <v>218726.5</v>
      </c>
      <c r="I21" s="45">
        <v>122919</v>
      </c>
      <c r="J21" s="45">
        <v>1726998.129</v>
      </c>
      <c r="K21" s="45">
        <v>13526.62</v>
      </c>
      <c r="L21" s="45">
        <v>1740524.7490000001</v>
      </c>
      <c r="M21" s="45">
        <v>131</v>
      </c>
      <c r="N21" s="45">
        <v>909753.25399999996</v>
      </c>
      <c r="O21" s="45">
        <v>817244.875</v>
      </c>
      <c r="P21" s="45">
        <v>2416</v>
      </c>
      <c r="Q21" s="45">
        <v>11110.62</v>
      </c>
      <c r="R21" s="45">
        <v>0</v>
      </c>
      <c r="S21" s="28">
        <f t="shared" si="0"/>
        <v>0.52407715232091767</v>
      </c>
      <c r="T21" s="28">
        <f t="shared" si="1"/>
        <v>0.47592284767908233</v>
      </c>
      <c r="U21" s="28">
        <f t="shared" si="2"/>
        <v>0.53153024439196894</v>
      </c>
      <c r="V21" s="28">
        <f t="shared" si="3"/>
        <v>0.46846975560803106</v>
      </c>
      <c r="W21" s="70">
        <f t="shared" si="4"/>
        <v>0.88136048804508871</v>
      </c>
      <c r="X21" s="70">
        <f t="shared" si="5"/>
        <v>5.0330023445042062</v>
      </c>
    </row>
    <row r="22" spans="1:24" ht="19.95" customHeight="1" x14ac:dyDescent="0.3">
      <c r="A22" s="54">
        <v>43160</v>
      </c>
      <c r="B22" s="45">
        <v>98648.25</v>
      </c>
      <c r="C22" s="45">
        <v>113122.5</v>
      </c>
      <c r="D22" s="45">
        <v>211770.75</v>
      </c>
      <c r="E22" s="45">
        <v>38151.5</v>
      </c>
      <c r="F22" s="45">
        <v>2308</v>
      </c>
      <c r="G22" s="45">
        <v>40459.5</v>
      </c>
      <c r="H22" s="45">
        <v>252230.25</v>
      </c>
      <c r="I22" s="45">
        <v>142869</v>
      </c>
      <c r="J22" s="45">
        <v>2071719.4509999999</v>
      </c>
      <c r="K22" s="45">
        <v>19355</v>
      </c>
      <c r="L22" s="45">
        <v>2091074.4509999999</v>
      </c>
      <c r="M22" s="45">
        <v>147</v>
      </c>
      <c r="N22" s="45">
        <v>1104448.5079999999</v>
      </c>
      <c r="O22" s="45">
        <v>967270.94299999997</v>
      </c>
      <c r="P22" s="45">
        <v>3283</v>
      </c>
      <c r="Q22" s="45">
        <v>16072</v>
      </c>
      <c r="R22" s="45">
        <v>0</v>
      </c>
      <c r="S22" s="28">
        <f t="shared" si="0"/>
        <v>0.52974273941812888</v>
      </c>
      <c r="T22" s="28">
        <f t="shared" si="1"/>
        <v>0.47025726058187106</v>
      </c>
      <c r="U22" s="28">
        <f t="shared" si="2"/>
        <v>0.54236060107778505</v>
      </c>
      <c r="V22" s="28">
        <f t="shared" si="3"/>
        <v>0.45763939892221495</v>
      </c>
      <c r="W22" s="70">
        <f t="shared" si="4"/>
        <v>0.84379174669544355</v>
      </c>
      <c r="X22" s="70">
        <f t="shared" si="5"/>
        <v>5.2341415489563641</v>
      </c>
    </row>
    <row r="23" spans="1:24" ht="19.95" customHeight="1" x14ac:dyDescent="0.3">
      <c r="A23" s="54">
        <v>43191</v>
      </c>
      <c r="B23" s="45">
        <v>86251.25</v>
      </c>
      <c r="C23" s="45">
        <v>97606.75</v>
      </c>
      <c r="D23" s="45">
        <v>183858</v>
      </c>
      <c r="E23" s="45">
        <v>33311</v>
      </c>
      <c r="F23" s="45">
        <v>2112</v>
      </c>
      <c r="G23" s="45">
        <v>35423</v>
      </c>
      <c r="H23" s="45">
        <v>219281</v>
      </c>
      <c r="I23" s="45">
        <v>124936</v>
      </c>
      <c r="J23" s="45">
        <v>1817561.298</v>
      </c>
      <c r="K23" s="45">
        <v>12501.17</v>
      </c>
      <c r="L23" s="45">
        <v>1830062.4680000001</v>
      </c>
      <c r="M23" s="45">
        <v>143</v>
      </c>
      <c r="N23" s="45">
        <v>949522.32499999995</v>
      </c>
      <c r="O23" s="45">
        <v>868038.973</v>
      </c>
      <c r="P23" s="45">
        <v>1874.25</v>
      </c>
      <c r="Q23" s="45">
        <v>10607.92</v>
      </c>
      <c r="R23" s="45">
        <v>19</v>
      </c>
      <c r="S23" s="28">
        <f t="shared" si="0"/>
        <v>0.51987649016870241</v>
      </c>
      <c r="T23" s="28">
        <f t="shared" si="1"/>
        <v>0.4801235098312977</v>
      </c>
      <c r="U23" s="28">
        <f t="shared" si="2"/>
        <v>0.54524673820349234</v>
      </c>
      <c r="V23" s="28">
        <f t="shared" si="3"/>
        <v>0.45475326179650766</v>
      </c>
      <c r="W23" s="70">
        <f t="shared" si="4"/>
        <v>0.83403206279574027</v>
      </c>
      <c r="X23" s="70">
        <f t="shared" si="5"/>
        <v>5.1903565480055329</v>
      </c>
    </row>
    <row r="24" spans="1:24" ht="19.95" customHeight="1" x14ac:dyDescent="0.3">
      <c r="A24" s="54">
        <v>43221</v>
      </c>
      <c r="B24" s="45">
        <v>85157.25</v>
      </c>
      <c r="C24" s="45">
        <v>108592.25</v>
      </c>
      <c r="D24" s="45">
        <v>193749.5</v>
      </c>
      <c r="E24" s="45">
        <v>40552</v>
      </c>
      <c r="F24" s="45">
        <v>2589</v>
      </c>
      <c r="G24" s="45">
        <v>43141</v>
      </c>
      <c r="H24" s="45">
        <v>236890.5</v>
      </c>
      <c r="I24" s="45">
        <v>134802</v>
      </c>
      <c r="J24" s="45">
        <v>1870938.1089999999</v>
      </c>
      <c r="K24" s="45">
        <v>20161.439999999999</v>
      </c>
      <c r="L24" s="45">
        <v>1891099.5490000001</v>
      </c>
      <c r="M24" s="45">
        <v>142</v>
      </c>
      <c r="N24" s="45">
        <v>926553.23</v>
      </c>
      <c r="O24" s="45">
        <v>944384.87899999996</v>
      </c>
      <c r="P24" s="45">
        <v>2526</v>
      </c>
      <c r="Q24" s="45">
        <v>17635.439999999999</v>
      </c>
      <c r="R24" s="45">
        <v>0</v>
      </c>
      <c r="S24" s="28">
        <f t="shared" si="0"/>
        <v>0.49129049313733408</v>
      </c>
      <c r="T24" s="28">
        <f t="shared" si="1"/>
        <v>0.50870950686266592</v>
      </c>
      <c r="U24" s="28">
        <f t="shared" si="2"/>
        <v>0.53066395655376641</v>
      </c>
      <c r="V24" s="28">
        <f t="shared" si="3"/>
        <v>0.46933604344623359</v>
      </c>
      <c r="W24" s="70">
        <f t="shared" si="4"/>
        <v>0.88443173433935851</v>
      </c>
      <c r="X24" s="70">
        <f t="shared" si="5"/>
        <v>4.4910757747850072</v>
      </c>
    </row>
    <row r="25" spans="1:24" ht="19.95" customHeight="1" x14ac:dyDescent="0.3">
      <c r="A25" s="54">
        <v>43252</v>
      </c>
      <c r="B25" s="45">
        <v>80595.5</v>
      </c>
      <c r="C25" s="45">
        <v>105955</v>
      </c>
      <c r="D25" s="45">
        <v>186550.5</v>
      </c>
      <c r="E25" s="45">
        <v>35615</v>
      </c>
      <c r="F25" s="45">
        <v>1674</v>
      </c>
      <c r="G25" s="45">
        <v>37289</v>
      </c>
      <c r="H25" s="45">
        <v>223839.5</v>
      </c>
      <c r="I25" s="45">
        <v>127265</v>
      </c>
      <c r="J25" s="45">
        <v>1770196.7479999999</v>
      </c>
      <c r="K25" s="45">
        <v>15868.72</v>
      </c>
      <c r="L25" s="45">
        <v>1786065.4680000001</v>
      </c>
      <c r="M25" s="45">
        <v>131</v>
      </c>
      <c r="N25" s="45">
        <v>865479.69400000002</v>
      </c>
      <c r="O25" s="45">
        <v>904717.054</v>
      </c>
      <c r="P25" s="45">
        <v>2186</v>
      </c>
      <c r="Q25" s="45">
        <v>13682.72</v>
      </c>
      <c r="R25" s="45">
        <v>0</v>
      </c>
      <c r="S25" s="28">
        <f t="shared" si="0"/>
        <v>0.48579725074221075</v>
      </c>
      <c r="T25" s="28">
        <f t="shared" si="1"/>
        <v>0.51420274925778919</v>
      </c>
      <c r="U25" s="28">
        <f t="shared" si="2"/>
        <v>0.51916886876534307</v>
      </c>
      <c r="V25" s="28">
        <f t="shared" si="3"/>
        <v>0.48083113123465698</v>
      </c>
      <c r="W25" s="70">
        <f t="shared" si="4"/>
        <v>0.92615555393015259</v>
      </c>
      <c r="X25" s="70">
        <f t="shared" si="5"/>
        <v>5.0028292525945988</v>
      </c>
    </row>
    <row r="26" spans="1:24" s="75" customFormat="1" ht="19.95" customHeight="1" x14ac:dyDescent="0.3">
      <c r="A26" s="72">
        <v>43282</v>
      </c>
      <c r="B26" s="73">
        <v>82853</v>
      </c>
      <c r="C26" s="73">
        <v>120132</v>
      </c>
      <c r="D26" s="73">
        <v>202985</v>
      </c>
      <c r="E26" s="73">
        <v>48182</v>
      </c>
      <c r="F26" s="73">
        <v>1512</v>
      </c>
      <c r="G26" s="73">
        <v>49694</v>
      </c>
      <c r="H26" s="73">
        <v>252679</v>
      </c>
      <c r="I26" s="73">
        <v>143531</v>
      </c>
      <c r="J26" s="73">
        <v>1906019.8489999999</v>
      </c>
      <c r="K26" s="73">
        <v>17835.39</v>
      </c>
      <c r="L26" s="73">
        <v>1923855.2390000001</v>
      </c>
      <c r="M26" s="73">
        <v>142</v>
      </c>
      <c r="N26" s="73">
        <v>892714.85499999998</v>
      </c>
      <c r="O26" s="73">
        <v>1013304.9939999999</v>
      </c>
      <c r="P26" s="73">
        <v>3392.51</v>
      </c>
      <c r="Q26" s="73">
        <v>14442.88</v>
      </c>
      <c r="R26" s="73">
        <v>0</v>
      </c>
      <c r="S26" s="74">
        <f>(N26+P26)/SUM(N26:Q26)</f>
        <v>0.46578731436456072</v>
      </c>
      <c r="T26" s="74">
        <f t="shared" ref="T26" si="6">(O26+Q26)/SUM(N26:Q26)</f>
        <v>0.53421268563543933</v>
      </c>
      <c r="U26" s="74">
        <f t="shared" si="2"/>
        <v>0.51858286600785974</v>
      </c>
      <c r="V26" s="74">
        <f t="shared" si="3"/>
        <v>0.4814171339921402</v>
      </c>
      <c r="W26" s="77">
        <f t="shared" si="4"/>
        <v>0.92833212500476969</v>
      </c>
      <c r="X26" s="77">
        <f t="shared" si="5"/>
        <v>4.0846983539260275</v>
      </c>
    </row>
    <row r="27" spans="1:24" ht="19.95" customHeight="1" x14ac:dyDescent="0.3">
      <c r="A27" s="54">
        <v>43313</v>
      </c>
      <c r="B27" s="45">
        <v>83512.25</v>
      </c>
      <c r="C27" s="45">
        <v>117041.5</v>
      </c>
      <c r="D27" s="45">
        <v>200553.75</v>
      </c>
      <c r="E27" s="45">
        <v>56726.75</v>
      </c>
      <c r="F27" s="45">
        <v>1540</v>
      </c>
      <c r="G27" s="45">
        <v>58266.75</v>
      </c>
      <c r="H27" s="45">
        <v>258820.5</v>
      </c>
      <c r="I27" s="45">
        <v>146726</v>
      </c>
      <c r="J27" s="45">
        <v>1844204.2</v>
      </c>
      <c r="K27" s="45">
        <v>19001.21</v>
      </c>
      <c r="L27" s="45">
        <v>1863205.41</v>
      </c>
      <c r="M27" s="45">
        <v>149</v>
      </c>
      <c r="N27" s="45">
        <v>880288.25699999998</v>
      </c>
      <c r="O27" s="45">
        <v>963915.94299999997</v>
      </c>
      <c r="P27" s="45">
        <v>3477.13</v>
      </c>
      <c r="Q27" s="45">
        <v>15524.08</v>
      </c>
      <c r="R27" s="45">
        <v>0</v>
      </c>
      <c r="S27" s="28">
        <f>(N27+P27)/SUM(N27:Q27)</f>
        <v>0.47432525810452647</v>
      </c>
      <c r="T27" s="28">
        <f t="shared" ref="T27" si="7">(O27+Q27)/SUM(N27:Q27)</f>
        <v>0.52567474189547359</v>
      </c>
      <c r="U27" s="28">
        <f t="shared" si="2"/>
        <v>0.54183884197735499</v>
      </c>
      <c r="V27" s="28">
        <f t="shared" si="3"/>
        <v>0.45816115802264507</v>
      </c>
      <c r="W27" s="70">
        <f t="shared" si="4"/>
        <v>0.8455672102624805</v>
      </c>
      <c r="X27" s="70">
        <f t="shared" si="5"/>
        <v>3.4419930749526961</v>
      </c>
    </row>
    <row r="28" spans="1:24" ht="19.95" customHeight="1" x14ac:dyDescent="0.3">
      <c r="A28" s="54">
        <v>43344</v>
      </c>
      <c r="B28" s="45">
        <v>65587.75</v>
      </c>
      <c r="C28" s="45">
        <v>108980.5</v>
      </c>
      <c r="D28" s="45">
        <v>174568.25</v>
      </c>
      <c r="E28" s="45">
        <v>44970.25</v>
      </c>
      <c r="F28" s="45">
        <v>1816.25</v>
      </c>
      <c r="G28" s="45">
        <v>46786.5</v>
      </c>
      <c r="H28" s="45">
        <v>221354.75</v>
      </c>
      <c r="I28" s="45">
        <v>124736</v>
      </c>
      <c r="J28" s="45">
        <v>1573743.9909999999</v>
      </c>
      <c r="K28" s="45">
        <v>12031.94</v>
      </c>
      <c r="L28" s="45">
        <v>1585775.9310000001</v>
      </c>
      <c r="M28" s="45">
        <v>128</v>
      </c>
      <c r="N28" s="45">
        <v>694834.89500000002</v>
      </c>
      <c r="O28" s="45">
        <v>878909.09600000002</v>
      </c>
      <c r="P28" s="45">
        <v>3425.02</v>
      </c>
      <c r="Q28" s="45">
        <v>8606.92</v>
      </c>
      <c r="R28" s="45">
        <v>0</v>
      </c>
      <c r="S28" s="28">
        <f t="shared" ref="S28:S29" si="8">(N28+P28)/SUM(N28:Q28)</f>
        <v>0.44032697265096787</v>
      </c>
      <c r="T28" s="28">
        <f t="shared" ref="T28:T29" si="9">(O28+Q28)/SUM(N28:Q28)</f>
        <v>0.55967302734903224</v>
      </c>
      <c r="U28" s="28">
        <f t="shared" si="2"/>
        <v>0.4994607073035478</v>
      </c>
      <c r="V28" s="28">
        <f t="shared" si="3"/>
        <v>0.50053929269645214</v>
      </c>
      <c r="W28" s="70">
        <f t="shared" si="4"/>
        <v>1.0021594999909549</v>
      </c>
      <c r="X28" s="70">
        <f t="shared" si="5"/>
        <v>3.7311671101706687</v>
      </c>
    </row>
    <row r="29" spans="1:24" ht="19.95" customHeight="1" x14ac:dyDescent="0.3">
      <c r="A29" s="54">
        <v>43374</v>
      </c>
      <c r="B29" s="45">
        <v>83576.75</v>
      </c>
      <c r="C29" s="45">
        <v>127676.5</v>
      </c>
      <c r="D29" s="45">
        <v>211253.25</v>
      </c>
      <c r="E29" s="45">
        <v>58615.75</v>
      </c>
      <c r="F29" s="45">
        <v>669</v>
      </c>
      <c r="G29" s="45">
        <v>59284.75</v>
      </c>
      <c r="H29" s="45">
        <v>270538</v>
      </c>
      <c r="I29" s="45">
        <v>150931</v>
      </c>
      <c r="J29" s="45">
        <v>1931560.4380000001</v>
      </c>
      <c r="K29" s="45">
        <v>11738.25</v>
      </c>
      <c r="L29" s="45">
        <v>1943298.6880000001</v>
      </c>
      <c r="M29" s="45">
        <v>142</v>
      </c>
      <c r="N29" s="45">
        <v>920857.522</v>
      </c>
      <c r="O29" s="45">
        <v>1010702.916</v>
      </c>
      <c r="P29" s="45">
        <v>2871</v>
      </c>
      <c r="Q29" s="45">
        <v>8867.25</v>
      </c>
      <c r="R29" s="45">
        <v>0</v>
      </c>
      <c r="S29" s="28">
        <f t="shared" si="8"/>
        <v>0.47534047529805151</v>
      </c>
      <c r="T29" s="28">
        <f t="shared" si="9"/>
        <v>0.52465952470194843</v>
      </c>
      <c r="U29" s="28">
        <f t="shared" si="2"/>
        <v>0.5255915989620682</v>
      </c>
      <c r="V29" s="28">
        <f t="shared" si="3"/>
        <v>0.4744084010379318</v>
      </c>
      <c r="W29" s="70">
        <f t="shared" si="4"/>
        <v>0.90261792991894796</v>
      </c>
      <c r="X29" s="70">
        <f t="shared" si="5"/>
        <v>3.5633657896845312</v>
      </c>
    </row>
    <row r="30" spans="1:24" ht="19.95" customHeight="1" x14ac:dyDescent="0.3">
      <c r="A30" s="54">
        <v>43405</v>
      </c>
      <c r="B30" s="45">
        <v>77788.75</v>
      </c>
      <c r="C30" s="45">
        <v>112218.25</v>
      </c>
      <c r="D30" s="45">
        <v>190007</v>
      </c>
      <c r="E30" s="45">
        <v>47841</v>
      </c>
      <c r="F30" s="45">
        <v>2042</v>
      </c>
      <c r="G30" s="45">
        <v>49883</v>
      </c>
      <c r="H30" s="45">
        <v>239890</v>
      </c>
      <c r="I30" s="45">
        <v>133711</v>
      </c>
      <c r="J30" s="45">
        <v>1779030.956</v>
      </c>
      <c r="K30" s="45">
        <v>12620.18</v>
      </c>
      <c r="L30" s="45">
        <v>1791651.1359999999</v>
      </c>
      <c r="M30" s="45">
        <v>130</v>
      </c>
      <c r="N30" s="45">
        <v>872493.12399999995</v>
      </c>
      <c r="O30" s="45">
        <v>906537.83200000005</v>
      </c>
      <c r="P30" s="45">
        <v>1834.77</v>
      </c>
      <c r="Q30" s="45">
        <v>10785.41</v>
      </c>
      <c r="R30" s="45">
        <v>0</v>
      </c>
      <c r="S30" s="28">
        <f t="shared" ref="S30" si="10">(N30+P30)/SUM(N30:Q30)</f>
        <v>0.48800119422356114</v>
      </c>
      <c r="T30" s="28">
        <f t="shared" ref="T30" si="11">(O30+Q30)/SUM(N30:Q30)</f>
        <v>0.51199880577643886</v>
      </c>
      <c r="U30" s="28">
        <f t="shared" si="2"/>
        <v>0.52369731960481891</v>
      </c>
      <c r="V30" s="28">
        <f t="shared" si="3"/>
        <v>0.47630268039518114</v>
      </c>
      <c r="W30" s="70">
        <f t="shared" si="4"/>
        <v>0.90949993930577744</v>
      </c>
      <c r="X30" s="70">
        <f t="shared" si="5"/>
        <v>3.8090531844516167</v>
      </c>
    </row>
    <row r="31" spans="1:24" ht="19.95" customHeight="1" x14ac:dyDescent="0.3">
      <c r="A31" s="54">
        <v>43435</v>
      </c>
      <c r="B31" s="45">
        <v>75418</v>
      </c>
      <c r="C31" s="45">
        <v>111566</v>
      </c>
      <c r="D31" s="45">
        <v>186984</v>
      </c>
      <c r="E31" s="45">
        <v>52045.5</v>
      </c>
      <c r="F31" s="45">
        <v>2091</v>
      </c>
      <c r="G31" s="45">
        <v>54136.5</v>
      </c>
      <c r="H31" s="45">
        <v>241120.5</v>
      </c>
      <c r="I31" s="45">
        <v>135091</v>
      </c>
      <c r="J31" s="45">
        <v>1782032.4040000001</v>
      </c>
      <c r="K31" s="45">
        <v>17283.86</v>
      </c>
      <c r="L31" s="45">
        <v>1799316.264</v>
      </c>
      <c r="M31" s="45">
        <v>133</v>
      </c>
      <c r="N31" s="45">
        <v>844333.89599999995</v>
      </c>
      <c r="O31" s="45">
        <v>937698.50800000003</v>
      </c>
      <c r="P31" s="45">
        <v>4428.09</v>
      </c>
      <c r="Q31" s="45">
        <v>12855.77</v>
      </c>
      <c r="R31" s="45">
        <v>0</v>
      </c>
      <c r="S31" s="28">
        <f t="shared" ref="S31" si="12">(N31+P31)/SUM(N31:Q31)</f>
        <v>0.47171361865709222</v>
      </c>
      <c r="T31" s="28">
        <f t="shared" ref="T31" si="13">(O31+Q31)/SUM(N31:Q31)</f>
        <v>0.52828638134290773</v>
      </c>
      <c r="U31" s="28">
        <f t="shared" si="2"/>
        <v>0.5286298759334026</v>
      </c>
      <c r="V31" s="28">
        <f t="shared" si="3"/>
        <v>0.4713701240665974</v>
      </c>
      <c r="W31" s="70">
        <f t="shared" si="4"/>
        <v>0.89168271701310575</v>
      </c>
      <c r="X31" s="70">
        <f t="shared" si="5"/>
        <v>3.4539358842924828</v>
      </c>
    </row>
    <row r="32" spans="1:24" ht="19.95" customHeight="1" x14ac:dyDescent="0.3">
      <c r="A32" s="54">
        <v>43466</v>
      </c>
      <c r="B32" s="45">
        <v>77948.25</v>
      </c>
      <c r="C32" s="45">
        <v>109756.5</v>
      </c>
      <c r="D32" s="45">
        <v>187704.75</v>
      </c>
      <c r="E32" s="45">
        <v>50537.75</v>
      </c>
      <c r="F32" s="45">
        <v>1868</v>
      </c>
      <c r="G32" s="45">
        <v>52405.75</v>
      </c>
      <c r="H32" s="45">
        <v>240110.5</v>
      </c>
      <c r="I32" s="45">
        <v>134638</v>
      </c>
      <c r="J32" s="45">
        <v>1775644.0179999999</v>
      </c>
      <c r="K32" s="45">
        <v>15085.79</v>
      </c>
      <c r="L32" s="45">
        <v>1790729.808</v>
      </c>
      <c r="M32" s="45">
        <v>129</v>
      </c>
      <c r="N32" s="45">
        <v>859501.10199999996</v>
      </c>
      <c r="O32" s="45">
        <v>916142.91599999997</v>
      </c>
      <c r="P32" s="45">
        <v>1691.71</v>
      </c>
      <c r="Q32" s="45">
        <v>13394.08</v>
      </c>
      <c r="R32" s="45">
        <v>0</v>
      </c>
      <c r="S32" s="28">
        <f t="shared" ref="S32" si="14">(N32+P32)/SUM(N32:Q32)</f>
        <v>0.48091722612348448</v>
      </c>
      <c r="T32" s="28">
        <f t="shared" ref="T32" si="15">(O32+Q32)/SUM(N32:Q32)</f>
        <v>0.51908277387651547</v>
      </c>
      <c r="U32" s="28">
        <f t="shared" si="2"/>
        <v>0.53511195886893748</v>
      </c>
      <c r="V32" s="28">
        <f t="shared" si="3"/>
        <v>0.46488804113106258</v>
      </c>
      <c r="W32" s="70">
        <f t="shared" si="4"/>
        <v>0.86876780349610072</v>
      </c>
      <c r="X32" s="70">
        <f t="shared" si="5"/>
        <v>3.5817586810607613</v>
      </c>
    </row>
    <row r="33" spans="1:24" ht="19.95" customHeight="1" x14ac:dyDescent="0.3">
      <c r="A33" s="54">
        <v>43497</v>
      </c>
      <c r="B33" s="45">
        <v>76641.75</v>
      </c>
      <c r="C33" s="45">
        <v>105356.75</v>
      </c>
      <c r="D33" s="45">
        <v>181998.5</v>
      </c>
      <c r="E33" s="45">
        <v>44037.75</v>
      </c>
      <c r="F33" s="45">
        <v>2115</v>
      </c>
      <c r="G33" s="45">
        <v>46152.75</v>
      </c>
      <c r="H33" s="45">
        <v>228151.25</v>
      </c>
      <c r="I33" s="45">
        <v>127596</v>
      </c>
      <c r="J33" s="45">
        <v>1691758.4779999999</v>
      </c>
      <c r="K33" s="45">
        <v>13561.06</v>
      </c>
      <c r="L33" s="45">
        <v>1705319.5379999999</v>
      </c>
      <c r="M33" s="45">
        <v>113</v>
      </c>
      <c r="N33" s="45">
        <v>838116.28799999994</v>
      </c>
      <c r="O33" s="45">
        <v>853642.19</v>
      </c>
      <c r="P33" s="45">
        <v>1666.4</v>
      </c>
      <c r="Q33" s="45">
        <v>11894.66</v>
      </c>
      <c r="R33" s="45">
        <v>0</v>
      </c>
      <c r="S33" s="28">
        <f t="shared" ref="S33" si="16">(N33+P33)/SUM(N33:Q33)</f>
        <v>0.49244887499787743</v>
      </c>
      <c r="T33" s="28">
        <f t="shared" ref="T33" si="17">(O33+Q33)/SUM(N33:Q33)</f>
        <v>0.50755112500212274</v>
      </c>
      <c r="U33" s="28">
        <f t="shared" si="2"/>
        <v>0.528945162474455</v>
      </c>
      <c r="V33" s="28">
        <f t="shared" si="3"/>
        <v>0.471054837525545</v>
      </c>
      <c r="W33" s="70">
        <f t="shared" si="4"/>
        <v>0.89055514814032211</v>
      </c>
      <c r="X33" s="70">
        <f t="shared" si="5"/>
        <v>3.9433944889524462</v>
      </c>
    </row>
    <row r="34" spans="1:24" ht="19.95" customHeight="1" x14ac:dyDescent="0.3">
      <c r="A34" s="54">
        <v>43525</v>
      </c>
      <c r="B34" s="45">
        <v>89282</v>
      </c>
      <c r="C34" s="45">
        <v>107039.5</v>
      </c>
      <c r="D34" s="45">
        <v>196321.5</v>
      </c>
      <c r="E34" s="45">
        <v>41711.75</v>
      </c>
      <c r="F34" s="45">
        <v>2002</v>
      </c>
      <c r="G34" s="45">
        <v>43713.75</v>
      </c>
      <c r="H34" s="45">
        <v>240035.25</v>
      </c>
      <c r="I34" s="45">
        <v>135146</v>
      </c>
      <c r="J34" s="45">
        <v>1909857.273</v>
      </c>
      <c r="K34" s="45">
        <v>12673</v>
      </c>
      <c r="L34" s="45">
        <v>1922530.273</v>
      </c>
      <c r="M34" s="45">
        <v>128</v>
      </c>
      <c r="N34" s="45">
        <v>983838.66200000001</v>
      </c>
      <c r="O34" s="45">
        <v>926018.61100000003</v>
      </c>
      <c r="P34" s="45">
        <v>1965</v>
      </c>
      <c r="Q34" s="45">
        <v>10708</v>
      </c>
      <c r="R34" s="45">
        <v>0</v>
      </c>
      <c r="S34" s="28">
        <f t="shared" ref="S34" si="18">(N34+P34)/SUM(N34:Q34)</f>
        <v>0.51276366143338226</v>
      </c>
      <c r="T34" s="28">
        <f t="shared" ref="T34" si="19">(O34+Q34)/SUM(N34:Q34)</f>
        <v>0.48723633856661774</v>
      </c>
      <c r="U34" s="28">
        <f t="shared" si="2"/>
        <v>0.54572713799327388</v>
      </c>
      <c r="V34" s="28">
        <f t="shared" si="3"/>
        <v>0.45427286200672612</v>
      </c>
      <c r="W34" s="70">
        <f t="shared" si="4"/>
        <v>0.8324175771744835</v>
      </c>
      <c r="X34" s="70">
        <f t="shared" si="5"/>
        <v>4.4910697435017584</v>
      </c>
    </row>
    <row r="35" spans="1:24" ht="19.95" customHeight="1" x14ac:dyDescent="0.3">
      <c r="A35" s="54">
        <v>43556</v>
      </c>
      <c r="B35" s="45">
        <v>85378</v>
      </c>
      <c r="C35" s="45">
        <v>119265.75</v>
      </c>
      <c r="D35" s="45">
        <v>204643.75</v>
      </c>
      <c r="E35" s="45">
        <v>38579.5</v>
      </c>
      <c r="F35" s="45">
        <v>2710</v>
      </c>
      <c r="G35" s="45">
        <v>41289.5</v>
      </c>
      <c r="H35" s="45">
        <v>245933.25</v>
      </c>
      <c r="I35" s="45">
        <v>138996</v>
      </c>
      <c r="J35" s="45">
        <v>1969618.3370000001</v>
      </c>
      <c r="K35" s="45">
        <v>13018</v>
      </c>
      <c r="L35" s="45">
        <v>1982636.3370000001</v>
      </c>
      <c r="M35" s="45">
        <v>126</v>
      </c>
      <c r="N35" s="45">
        <v>939487.853</v>
      </c>
      <c r="O35" s="45">
        <v>1030130.4840000001</v>
      </c>
      <c r="P35" s="45">
        <v>2522</v>
      </c>
      <c r="Q35" s="45">
        <v>10496</v>
      </c>
      <c r="R35" s="45">
        <v>0</v>
      </c>
      <c r="S35" s="28">
        <f t="shared" ref="S35" si="20">(N35+P35)/SUM(N35:Q35)</f>
        <v>0.47512992444463603</v>
      </c>
      <c r="T35" s="28">
        <f t="shared" ref="T35" si="21">(O35+Q35)/SUM(N35:Q35)</f>
        <v>0.52487007555536391</v>
      </c>
      <c r="U35" s="28">
        <f t="shared" si="2"/>
        <v>0.50402904040018992</v>
      </c>
      <c r="V35" s="28">
        <f t="shared" si="3"/>
        <v>0.49597095959981014</v>
      </c>
      <c r="W35" s="70">
        <f t="shared" si="4"/>
        <v>0.98401266563136558</v>
      </c>
      <c r="X35" s="70">
        <f t="shared" si="5"/>
        <v>4.9563145593916129</v>
      </c>
    </row>
    <row r="36" spans="1:24" ht="19.95" customHeight="1" x14ac:dyDescent="0.3">
      <c r="A36" s="54">
        <v>43586</v>
      </c>
      <c r="B36" s="45">
        <v>88064.5</v>
      </c>
      <c r="C36" s="45">
        <v>119591.75</v>
      </c>
      <c r="D36" s="45">
        <v>207656.25</v>
      </c>
      <c r="E36" s="45">
        <v>51173.25</v>
      </c>
      <c r="F36" s="45">
        <v>2064</v>
      </c>
      <c r="G36" s="45">
        <v>53237.25</v>
      </c>
      <c r="H36" s="45">
        <v>260893.5</v>
      </c>
      <c r="I36" s="45">
        <v>146018</v>
      </c>
      <c r="J36" s="45">
        <v>1971263.2609999999</v>
      </c>
      <c r="K36" s="45">
        <v>15645</v>
      </c>
      <c r="L36" s="45">
        <v>1986908.2609999999</v>
      </c>
      <c r="M36" s="45">
        <v>127</v>
      </c>
      <c r="N36" s="45">
        <v>964796.24100000004</v>
      </c>
      <c r="O36" s="45">
        <v>1006467.02</v>
      </c>
      <c r="P36" s="45">
        <v>3467</v>
      </c>
      <c r="Q36" s="45">
        <v>12079</v>
      </c>
      <c r="R36" s="45">
        <v>99</v>
      </c>
      <c r="S36" s="28">
        <f t="shared" ref="S36" si="22">(N36+P36)/SUM(N36:Q36)</f>
        <v>0.48734584643150608</v>
      </c>
      <c r="T36" s="28">
        <f t="shared" ref="T36" si="23">(O36+Q36)/SUM(N36:Q36)</f>
        <v>0.51265415356849398</v>
      </c>
      <c r="U36" s="28">
        <f t="shared" si="2"/>
        <v>0.5336957417490279</v>
      </c>
      <c r="V36" s="28">
        <f t="shared" si="3"/>
        <v>0.46630425825097216</v>
      </c>
      <c r="W36" s="70">
        <f t="shared" si="4"/>
        <v>0.87372677309134916</v>
      </c>
      <c r="X36" s="70">
        <f t="shared" si="5"/>
        <v>3.9005818294521224</v>
      </c>
    </row>
    <row r="37" spans="1:24" ht="19.95" customHeight="1" x14ac:dyDescent="0.3">
      <c r="A37" s="54">
        <v>43617</v>
      </c>
      <c r="B37" s="45">
        <v>76535.25</v>
      </c>
      <c r="C37" s="45">
        <v>112663.75</v>
      </c>
      <c r="D37" s="45">
        <v>189199</v>
      </c>
      <c r="E37" s="45">
        <v>48622.25</v>
      </c>
      <c r="F37" s="45">
        <v>1507.75</v>
      </c>
      <c r="G37" s="45">
        <v>50130</v>
      </c>
      <c r="H37" s="45">
        <v>239329</v>
      </c>
      <c r="I37" s="45">
        <v>134371</v>
      </c>
      <c r="J37" s="45">
        <v>1773432.6839999999</v>
      </c>
      <c r="K37" s="45">
        <v>12197</v>
      </c>
      <c r="L37" s="45">
        <v>1785629.6839999999</v>
      </c>
      <c r="M37" s="45">
        <v>123</v>
      </c>
      <c r="N37" s="45">
        <v>832834.26800000004</v>
      </c>
      <c r="O37" s="45">
        <v>940598.41599999997</v>
      </c>
      <c r="P37" s="45">
        <v>3002</v>
      </c>
      <c r="Q37" s="45">
        <v>9195</v>
      </c>
      <c r="R37" s="45">
        <v>0</v>
      </c>
      <c r="S37" s="28">
        <f t="shared" ref="S37" si="24">(N37+P37)/SUM(N37:Q37)</f>
        <v>0.46809048678426879</v>
      </c>
      <c r="T37" s="28">
        <f t="shared" ref="T37" si="25">(O37+Q37)/SUM(N37:Q37)</f>
        <v>0.53190951321573121</v>
      </c>
      <c r="U37" s="28">
        <f t="shared" si="2"/>
        <v>0.52295166904136148</v>
      </c>
      <c r="V37" s="28">
        <f t="shared" si="3"/>
        <v>0.47704833095863852</v>
      </c>
      <c r="W37" s="70">
        <f t="shared" si="4"/>
        <v>0.91222259952459905</v>
      </c>
      <c r="X37" s="70">
        <f t="shared" si="5"/>
        <v>3.7741671653700379</v>
      </c>
    </row>
    <row r="38" spans="1:24" s="75" customFormat="1" ht="19.95" customHeight="1" x14ac:dyDescent="0.3">
      <c r="A38" s="72">
        <v>43647</v>
      </c>
      <c r="B38" s="73">
        <v>80954.75</v>
      </c>
      <c r="C38" s="73">
        <v>125259.5</v>
      </c>
      <c r="D38" s="73">
        <v>206214.25</v>
      </c>
      <c r="E38" s="73">
        <v>56696</v>
      </c>
      <c r="F38" s="73">
        <v>2649</v>
      </c>
      <c r="G38" s="73">
        <v>59345</v>
      </c>
      <c r="H38" s="73">
        <v>265559.25</v>
      </c>
      <c r="I38" s="73">
        <v>149163</v>
      </c>
      <c r="J38" s="73">
        <v>1886344.8119999999</v>
      </c>
      <c r="K38" s="73">
        <v>15294</v>
      </c>
      <c r="L38" s="73">
        <v>1901638.8119999999</v>
      </c>
      <c r="M38" s="73">
        <v>135</v>
      </c>
      <c r="N38" s="73">
        <v>873501.37899999996</v>
      </c>
      <c r="O38" s="73">
        <v>1012843.433</v>
      </c>
      <c r="P38" s="73">
        <v>2315</v>
      </c>
      <c r="Q38" s="73">
        <v>12979</v>
      </c>
      <c r="R38" s="73">
        <v>0</v>
      </c>
      <c r="S38" s="74">
        <f t="shared" ref="S38" si="26">(N38+P38)/SUM(N38:Q38)</f>
        <v>0.46055874200363134</v>
      </c>
      <c r="T38" s="74">
        <f t="shared" ref="T38" si="27">(O38+Q38)/SUM(N38:Q38)</f>
        <v>0.53944125799636866</v>
      </c>
      <c r="U38" s="74">
        <f t="shared" si="2"/>
        <v>0.51834289334677663</v>
      </c>
      <c r="V38" s="74">
        <f t="shared" si="3"/>
        <v>0.48165710665322337</v>
      </c>
      <c r="W38" s="77">
        <f t="shared" si="4"/>
        <v>0.92922486800834725</v>
      </c>
      <c r="X38" s="77">
        <f t="shared" si="5"/>
        <v>3.47483781278962</v>
      </c>
    </row>
    <row r="39" spans="1:24" ht="19.95" customHeight="1" x14ac:dyDescent="0.3">
      <c r="A39" s="54">
        <v>43678</v>
      </c>
      <c r="B39" s="45">
        <v>80654.75</v>
      </c>
      <c r="C39" s="45">
        <v>121542.25</v>
      </c>
      <c r="D39" s="45">
        <v>202197</v>
      </c>
      <c r="E39" s="45">
        <v>54405.25</v>
      </c>
      <c r="F39" s="45">
        <v>1073</v>
      </c>
      <c r="G39" s="45">
        <v>55478.25</v>
      </c>
      <c r="H39" s="45">
        <v>257675.25</v>
      </c>
      <c r="I39" s="45">
        <v>143327</v>
      </c>
      <c r="J39" s="45">
        <v>1828996.399</v>
      </c>
      <c r="K39" s="45">
        <v>15363.2</v>
      </c>
      <c r="L39" s="45">
        <v>1844359.5989999999</v>
      </c>
      <c r="M39" s="45">
        <v>133</v>
      </c>
      <c r="N39" s="45">
        <v>871554.56400000001</v>
      </c>
      <c r="O39" s="45">
        <v>957441.83499999996</v>
      </c>
      <c r="P39" s="45">
        <v>1808.2</v>
      </c>
      <c r="Q39" s="45">
        <v>13455</v>
      </c>
      <c r="R39" s="45">
        <v>100</v>
      </c>
      <c r="S39" s="28">
        <f t="shared" ref="S39" si="28">(N39+P39)/SUM(N39:Q39)</f>
        <v>0.47355739098419625</v>
      </c>
      <c r="T39" s="28">
        <f t="shared" ref="T39" si="29">(O39+Q39)/SUM(N39:Q39)</f>
        <v>0.52644260901580375</v>
      </c>
      <c r="U39" s="28">
        <f t="shared" si="2"/>
        <v>0.52414812831267266</v>
      </c>
      <c r="V39" s="28">
        <f t="shared" si="3"/>
        <v>0.47585187168732734</v>
      </c>
      <c r="W39" s="70">
        <f t="shared" si="4"/>
        <v>0.90785761883607285</v>
      </c>
      <c r="X39" s="70">
        <f t="shared" si="5"/>
        <v>3.6446174852306985</v>
      </c>
    </row>
    <row r="40" spans="1:24" ht="19.95" customHeight="1" x14ac:dyDescent="0.3">
      <c r="A40" s="54">
        <v>43709</v>
      </c>
      <c r="B40" s="45">
        <v>71560.5</v>
      </c>
      <c r="C40" s="45">
        <v>114642.5</v>
      </c>
      <c r="D40" s="45">
        <v>186203</v>
      </c>
      <c r="E40" s="45">
        <v>52765.5</v>
      </c>
      <c r="F40" s="45">
        <v>2447</v>
      </c>
      <c r="G40" s="45">
        <v>55212.5</v>
      </c>
      <c r="H40" s="45">
        <v>241415.5</v>
      </c>
      <c r="I40" s="45">
        <v>134948</v>
      </c>
      <c r="J40" s="45">
        <v>1678129.94</v>
      </c>
      <c r="K40" s="45">
        <v>11469.2</v>
      </c>
      <c r="L40" s="45">
        <v>1689599.14</v>
      </c>
      <c r="M40" s="45">
        <v>125</v>
      </c>
      <c r="N40" s="45">
        <v>774025.61699999997</v>
      </c>
      <c r="O40" s="45">
        <v>904104.32299999997</v>
      </c>
      <c r="P40" s="45">
        <v>1140.2</v>
      </c>
      <c r="Q40" s="45">
        <v>10244</v>
      </c>
      <c r="R40" s="45">
        <v>85</v>
      </c>
      <c r="S40" s="28">
        <f t="shared" ref="S40" si="30">(N40+P40)/SUM(N40:Q40)</f>
        <v>0.45880990199939964</v>
      </c>
      <c r="T40" s="28">
        <f t="shared" ref="T40" si="31">(O40+Q40)/SUM(N40:Q40)</f>
        <v>0.54119009800060036</v>
      </c>
      <c r="U40" s="28">
        <f t="shared" si="2"/>
        <v>0.5149876457808219</v>
      </c>
      <c r="V40" s="28">
        <f t="shared" si="3"/>
        <v>0.48501235421917815</v>
      </c>
      <c r="W40" s="70">
        <f t="shared" si="4"/>
        <v>0.94179415407879286</v>
      </c>
      <c r="X40" s="70">
        <f t="shared" si="5"/>
        <v>3.3724790581842878</v>
      </c>
    </row>
    <row r="41" spans="1:24" ht="19.95" customHeight="1" x14ac:dyDescent="0.3">
      <c r="A41" s="54">
        <v>43739</v>
      </c>
      <c r="B41" s="45">
        <v>83556.5</v>
      </c>
      <c r="C41" s="45">
        <v>124142.25</v>
      </c>
      <c r="D41" s="45">
        <v>207698.75</v>
      </c>
      <c r="E41" s="45">
        <v>57427.25</v>
      </c>
      <c r="F41" s="45">
        <v>1850</v>
      </c>
      <c r="G41" s="45">
        <v>59277.25</v>
      </c>
      <c r="H41" s="45">
        <v>266976</v>
      </c>
      <c r="I41" s="45">
        <v>148242</v>
      </c>
      <c r="J41" s="45">
        <v>1870054.4569999999</v>
      </c>
      <c r="K41" s="45">
        <v>12757</v>
      </c>
      <c r="L41" s="45">
        <v>1882811.4569999999</v>
      </c>
      <c r="M41" s="45">
        <v>128</v>
      </c>
      <c r="N41" s="45">
        <v>917732.16200000001</v>
      </c>
      <c r="O41" s="45">
        <v>952322.29500000004</v>
      </c>
      <c r="P41" s="45">
        <v>1057</v>
      </c>
      <c r="Q41" s="45">
        <v>11700</v>
      </c>
      <c r="R41" s="45">
        <v>0</v>
      </c>
      <c r="S41" s="28">
        <f t="shared" ref="S41" si="32">(N41+P41)/SUM(N41:Q41)</f>
        <v>0.48798787503872726</v>
      </c>
      <c r="T41" s="28">
        <f t="shared" ref="T41" si="33">(O41+Q41)/SUM(N41:Q41)</f>
        <v>0.5120121249612728</v>
      </c>
      <c r="U41" s="28">
        <f t="shared" si="2"/>
        <v>0.52807649376722998</v>
      </c>
      <c r="V41" s="28">
        <f t="shared" si="3"/>
        <v>0.47192350623276996</v>
      </c>
      <c r="W41" s="70">
        <f t="shared" si="4"/>
        <v>0.89366505005009444</v>
      </c>
      <c r="X41" s="70">
        <f t="shared" si="5"/>
        <v>3.5038526584819638</v>
      </c>
    </row>
    <row r="42" spans="1:24" ht="19.95" customHeight="1" x14ac:dyDescent="0.3">
      <c r="A42" s="54">
        <v>43770</v>
      </c>
      <c r="B42" s="45">
        <v>77241</v>
      </c>
      <c r="C42" s="45">
        <v>103410</v>
      </c>
      <c r="D42" s="45">
        <v>180651</v>
      </c>
      <c r="E42" s="45">
        <v>44991.5</v>
      </c>
      <c r="F42" s="45">
        <v>1339</v>
      </c>
      <c r="G42" s="45">
        <v>46330.5</v>
      </c>
      <c r="H42" s="45">
        <v>226981.5</v>
      </c>
      <c r="I42" s="45">
        <v>126063</v>
      </c>
      <c r="J42" s="45">
        <v>1709070.754</v>
      </c>
      <c r="K42" s="45">
        <v>10508</v>
      </c>
      <c r="L42" s="45">
        <v>1719578.754</v>
      </c>
      <c r="M42" s="45">
        <v>122</v>
      </c>
      <c r="N42" s="45">
        <v>875941.89599999995</v>
      </c>
      <c r="O42" s="45">
        <v>833128.85800000001</v>
      </c>
      <c r="P42" s="45">
        <v>1508</v>
      </c>
      <c r="Q42" s="45">
        <v>9000</v>
      </c>
      <c r="R42" s="45">
        <v>0</v>
      </c>
      <c r="S42" s="28">
        <f t="shared" ref="S42" si="34">(N42+P42)/SUM(N42:Q42)</f>
        <v>0.51027025889853483</v>
      </c>
      <c r="T42" s="28">
        <f t="shared" ref="T42" si="35">(O42+Q42)/SUM(N42:Q42)</f>
        <v>0.48972974110146517</v>
      </c>
      <c r="U42" s="28">
        <f t="shared" si="2"/>
        <v>0.53851305062306842</v>
      </c>
      <c r="V42" s="28">
        <f t="shared" si="3"/>
        <v>0.46148694937693158</v>
      </c>
      <c r="W42" s="70">
        <f t="shared" si="4"/>
        <v>0.85696520974372614</v>
      </c>
      <c r="X42" s="70">
        <f t="shared" si="5"/>
        <v>3.8991808851620422</v>
      </c>
    </row>
    <row r="43" spans="1:24" ht="19.95" customHeight="1" x14ac:dyDescent="0.3">
      <c r="A43" s="54">
        <v>43800</v>
      </c>
      <c r="B43" s="45">
        <v>78284.75</v>
      </c>
      <c r="C43" s="45">
        <v>103710.5</v>
      </c>
      <c r="D43" s="45">
        <v>181995.25</v>
      </c>
      <c r="E43" s="45">
        <v>41854.25</v>
      </c>
      <c r="F43" s="45">
        <v>1052.25</v>
      </c>
      <c r="G43" s="45">
        <v>42906.5</v>
      </c>
      <c r="H43" s="45">
        <v>224901.75</v>
      </c>
      <c r="I43" s="45">
        <v>125281</v>
      </c>
      <c r="J43" s="45">
        <v>1715087.625</v>
      </c>
      <c r="K43" s="45">
        <v>13918.22</v>
      </c>
      <c r="L43" s="45">
        <v>1729005.845</v>
      </c>
      <c r="M43" s="45">
        <v>125</v>
      </c>
      <c r="N43" s="45">
        <v>884642.16200000001</v>
      </c>
      <c r="O43" s="45">
        <v>830445.46299999999</v>
      </c>
      <c r="P43" s="45">
        <v>1215.22</v>
      </c>
      <c r="Q43" s="45">
        <v>12703</v>
      </c>
      <c r="R43" s="45">
        <v>0</v>
      </c>
      <c r="S43" s="28">
        <f t="shared" ref="S43" si="36">(N43+P43)/SUM(N43:Q43)</f>
        <v>0.51235071562178558</v>
      </c>
      <c r="T43" s="28">
        <f t="shared" ref="T43" si="37">(O43+Q43)/SUM(N43:Q43)</f>
        <v>0.48764928437821448</v>
      </c>
      <c r="U43" s="28">
        <f t="shared" si="2"/>
        <v>0.53418437162005183</v>
      </c>
      <c r="V43" s="28">
        <f t="shared" si="3"/>
        <v>0.46581562837994811</v>
      </c>
      <c r="W43" s="70">
        <f t="shared" si="4"/>
        <v>0.87201283513263805</v>
      </c>
      <c r="X43" s="70">
        <f t="shared" si="5"/>
        <v>4.2416708424131544</v>
      </c>
    </row>
    <row r="44" spans="1:24" ht="19.95" customHeight="1" x14ac:dyDescent="0.3">
      <c r="A44" s="54">
        <v>43831</v>
      </c>
      <c r="B44" s="45">
        <v>79328</v>
      </c>
      <c r="C44" s="45">
        <v>108884</v>
      </c>
      <c r="D44" s="45">
        <v>188212</v>
      </c>
      <c r="E44" s="45">
        <v>36655.5</v>
      </c>
      <c r="F44" s="45">
        <v>2366</v>
      </c>
      <c r="G44" s="45">
        <v>39021.5</v>
      </c>
      <c r="H44" s="45">
        <v>227233.5</v>
      </c>
      <c r="I44" s="45">
        <v>126634</v>
      </c>
      <c r="J44" s="45">
        <v>1772106.13</v>
      </c>
      <c r="K44" s="45">
        <v>9003</v>
      </c>
      <c r="L44" s="45">
        <v>1781109.13</v>
      </c>
      <c r="M44" s="45">
        <v>121</v>
      </c>
      <c r="N44" s="45">
        <v>901985.13199999998</v>
      </c>
      <c r="O44" s="45">
        <v>870120.99800000002</v>
      </c>
      <c r="P44" s="45">
        <v>544</v>
      </c>
      <c r="Q44" s="45">
        <v>8459</v>
      </c>
      <c r="R44" s="45">
        <v>0</v>
      </c>
      <c r="S44" s="28">
        <f t="shared" ref="S44" si="38">(N44+P44)/SUM(N44:Q44)</f>
        <v>0.50672309562525231</v>
      </c>
      <c r="T44" s="28">
        <f t="shared" ref="T44" si="39">(O44+Q44)/SUM(N44:Q44)</f>
        <v>0.49327690437474769</v>
      </c>
      <c r="U44" s="28">
        <f t="shared" si="2"/>
        <v>0.51041549771490557</v>
      </c>
      <c r="V44" s="28">
        <f t="shared" si="3"/>
        <v>0.48958450228509443</v>
      </c>
      <c r="W44" s="70">
        <f t="shared" si="4"/>
        <v>0.9591881603848823</v>
      </c>
      <c r="X44" s="70">
        <f t="shared" si="5"/>
        <v>4.8232897248952504</v>
      </c>
    </row>
    <row r="45" spans="1:24" ht="19.95" customHeight="1" x14ac:dyDescent="0.3">
      <c r="A45" s="54">
        <v>43862</v>
      </c>
      <c r="B45" s="45">
        <v>80834</v>
      </c>
      <c r="C45" s="45">
        <v>97559</v>
      </c>
      <c r="D45" s="45">
        <v>178393</v>
      </c>
      <c r="E45" s="45">
        <v>27917.5</v>
      </c>
      <c r="F45" s="45">
        <v>1505.25</v>
      </c>
      <c r="G45" s="45">
        <v>29422.75</v>
      </c>
      <c r="H45" s="45">
        <v>207815.75</v>
      </c>
      <c r="I45" s="45">
        <v>114959</v>
      </c>
      <c r="J45" s="45">
        <v>1663595.0449999999</v>
      </c>
      <c r="K45" s="45">
        <v>9484</v>
      </c>
      <c r="L45" s="45">
        <v>1673079.0449999999</v>
      </c>
      <c r="M45" s="45">
        <v>111</v>
      </c>
      <c r="N45" s="45">
        <v>896083.86499999999</v>
      </c>
      <c r="O45" s="45">
        <v>767511.18</v>
      </c>
      <c r="P45" s="45">
        <v>1400</v>
      </c>
      <c r="Q45" s="45">
        <v>8084</v>
      </c>
      <c r="R45" s="45">
        <v>0</v>
      </c>
      <c r="S45" s="28">
        <f t="shared" ref="S45" si="40">(N45+P45)/SUM(N45:Q45)</f>
        <v>0.53642645736442174</v>
      </c>
      <c r="T45" s="28">
        <f t="shared" ref="T45" si="41">(O45+Q45)/SUM(N45:Q45)</f>
        <v>0.46357354263557826</v>
      </c>
      <c r="U45" s="28">
        <f t="shared" si="2"/>
        <v>0.52330730466771647</v>
      </c>
      <c r="V45" s="28">
        <f t="shared" si="3"/>
        <v>0.47669269533228353</v>
      </c>
      <c r="W45" s="70">
        <f t="shared" si="4"/>
        <v>0.91092306772780141</v>
      </c>
      <c r="X45" s="70">
        <f t="shared" si="5"/>
        <v>6.0630974331087337</v>
      </c>
    </row>
    <row r="46" spans="1:24" ht="19.95" customHeight="1" x14ac:dyDescent="0.3">
      <c r="A46" s="54">
        <v>43891</v>
      </c>
      <c r="B46" s="45">
        <v>90761</v>
      </c>
      <c r="C46" s="45">
        <v>99129</v>
      </c>
      <c r="D46" s="45">
        <v>189890</v>
      </c>
      <c r="E46" s="45">
        <v>26347.25</v>
      </c>
      <c r="F46" s="45">
        <v>3078</v>
      </c>
      <c r="G46" s="45">
        <v>29425.25</v>
      </c>
      <c r="H46" s="45">
        <v>219315.25</v>
      </c>
      <c r="I46" s="45">
        <v>122655</v>
      </c>
      <c r="J46" s="45">
        <v>1839346.075</v>
      </c>
      <c r="K46" s="45">
        <v>8552</v>
      </c>
      <c r="L46" s="45">
        <v>1847898.075</v>
      </c>
      <c r="M46" s="45">
        <v>112</v>
      </c>
      <c r="N46" s="45">
        <v>968667.01800000004</v>
      </c>
      <c r="O46" s="45">
        <v>870679.05700000003</v>
      </c>
      <c r="P46" s="45">
        <v>1340</v>
      </c>
      <c r="Q46" s="45">
        <v>7212</v>
      </c>
      <c r="R46" s="45">
        <v>0</v>
      </c>
      <c r="S46" s="28">
        <f t="shared" ref="S46" si="42">(N46+P46)/SUM(N46:Q46)</f>
        <v>0.52492452431392889</v>
      </c>
      <c r="T46" s="28">
        <f t="shared" ref="T46" si="43">(O46+Q46)/SUM(N46:Q46)</f>
        <v>0.475075475686071</v>
      </c>
      <c r="U46" s="28">
        <f t="shared" si="2"/>
        <v>0.53397221579438725</v>
      </c>
      <c r="V46" s="28">
        <f t="shared" si="3"/>
        <v>0.46602778420561269</v>
      </c>
      <c r="W46" s="70">
        <f t="shared" si="4"/>
        <v>0.87275661620765399</v>
      </c>
      <c r="X46" s="70">
        <f t="shared" si="5"/>
        <v>6.4533011614174898</v>
      </c>
    </row>
    <row r="47" spans="1:24" ht="19.95" customHeight="1" x14ac:dyDescent="0.3">
      <c r="A47" s="54">
        <v>43922</v>
      </c>
      <c r="B47" s="45">
        <v>71158.25</v>
      </c>
      <c r="C47" s="45">
        <v>100310.25</v>
      </c>
      <c r="D47" s="45">
        <v>171468.5</v>
      </c>
      <c r="E47" s="45">
        <v>32604.5</v>
      </c>
      <c r="F47" s="45">
        <v>3171.25</v>
      </c>
      <c r="G47" s="45">
        <v>35775.75</v>
      </c>
      <c r="H47" s="45">
        <v>207244.25</v>
      </c>
      <c r="I47" s="45">
        <v>116459</v>
      </c>
      <c r="J47" s="45">
        <v>1655170.5260000001</v>
      </c>
      <c r="K47" s="45">
        <v>11800</v>
      </c>
      <c r="L47" s="45">
        <v>1666970.5260000001</v>
      </c>
      <c r="M47" s="45">
        <v>114</v>
      </c>
      <c r="N47" s="45">
        <v>801749.31900000002</v>
      </c>
      <c r="O47" s="45">
        <v>853421.20700000005</v>
      </c>
      <c r="P47" s="45">
        <v>392</v>
      </c>
      <c r="Q47" s="45">
        <v>10653</v>
      </c>
      <c r="R47" s="45">
        <v>755</v>
      </c>
      <c r="S47" s="28">
        <f t="shared" ref="S47" si="44">(N47+P47)/SUM(N47:Q47)</f>
        <v>0.4814151029582952</v>
      </c>
      <c r="T47" s="28">
        <f t="shared" ref="T47" si="45">(O47+Q47)/SUM(N47:Q47)</f>
        <v>0.51858489704170485</v>
      </c>
      <c r="U47" s="28">
        <f t="shared" si="2"/>
        <v>0.50067854717320259</v>
      </c>
      <c r="V47" s="28">
        <f t="shared" si="3"/>
        <v>0.49932145282679735</v>
      </c>
      <c r="W47" s="70">
        <f t="shared" si="4"/>
        <v>0.99728948972535902</v>
      </c>
      <c r="X47" s="70">
        <f t="shared" si="5"/>
        <v>4.7928694716393085</v>
      </c>
    </row>
    <row r="48" spans="1:24" ht="19.95" customHeight="1" x14ac:dyDescent="0.3">
      <c r="A48" s="54">
        <v>43952</v>
      </c>
      <c r="B48" s="45">
        <v>72160</v>
      </c>
      <c r="C48" s="45">
        <v>87669.25</v>
      </c>
      <c r="D48" s="45">
        <v>159829.25</v>
      </c>
      <c r="E48" s="45">
        <v>39940</v>
      </c>
      <c r="F48" s="45">
        <v>2068</v>
      </c>
      <c r="G48" s="45">
        <v>42008</v>
      </c>
      <c r="H48" s="45">
        <v>201837.25</v>
      </c>
      <c r="I48" s="45">
        <v>112913</v>
      </c>
      <c r="J48" s="45">
        <v>1568478.7120000001</v>
      </c>
      <c r="K48" s="45">
        <v>4587</v>
      </c>
      <c r="L48" s="45">
        <v>1573065.7120000001</v>
      </c>
      <c r="M48" s="45">
        <v>106</v>
      </c>
      <c r="N48" s="45">
        <v>820509.37</v>
      </c>
      <c r="O48" s="45">
        <v>747969.34199999995</v>
      </c>
      <c r="P48" s="45">
        <v>373</v>
      </c>
      <c r="Q48" s="45">
        <v>4193</v>
      </c>
      <c r="R48" s="45">
        <v>21</v>
      </c>
      <c r="S48" s="28">
        <f t="shared" ref="S48:S49" si="46">(N48+P48)/SUM(N48:Q48)</f>
        <v>0.52184299895475572</v>
      </c>
      <c r="T48" s="28">
        <f t="shared" ref="T48:T49" si="47">(O48+Q48)/SUM(N48:Q48)</f>
        <v>0.47815700104524433</v>
      </c>
      <c r="U48" s="28">
        <f t="shared" si="2"/>
        <v>0.55539797534895075</v>
      </c>
      <c r="V48" s="28">
        <f t="shared" si="3"/>
        <v>0.44460202465104931</v>
      </c>
      <c r="W48" s="70">
        <f t="shared" si="4"/>
        <v>0.80051070472792152</v>
      </c>
      <c r="X48" s="70">
        <f t="shared" si="5"/>
        <v>3.8047336221672063</v>
      </c>
    </row>
    <row r="49" spans="1:24" ht="19.95" customHeight="1" x14ac:dyDescent="0.3">
      <c r="A49" s="54">
        <v>43983</v>
      </c>
      <c r="B49" s="45">
        <v>71591</v>
      </c>
      <c r="C49" s="45">
        <v>95502.25</v>
      </c>
      <c r="D49" s="45">
        <v>167093.25</v>
      </c>
      <c r="E49" s="45">
        <v>41840.75</v>
      </c>
      <c r="F49" s="45">
        <v>1735.25</v>
      </c>
      <c r="G49" s="45">
        <v>43576</v>
      </c>
      <c r="H49" s="45">
        <v>210669.25</v>
      </c>
      <c r="I49" s="45">
        <v>117525</v>
      </c>
      <c r="J49" s="45">
        <v>1575798.2120000001</v>
      </c>
      <c r="K49" s="45">
        <v>5444</v>
      </c>
      <c r="L49" s="45">
        <v>1581242.2120000001</v>
      </c>
      <c r="M49" s="45">
        <v>106</v>
      </c>
      <c r="N49" s="45">
        <v>797769.495</v>
      </c>
      <c r="O49" s="45">
        <v>778028.71699999995</v>
      </c>
      <c r="P49" s="45">
        <v>508</v>
      </c>
      <c r="Q49" s="45">
        <v>4936</v>
      </c>
      <c r="R49" s="45">
        <v>0</v>
      </c>
      <c r="S49" s="28">
        <f t="shared" si="46"/>
        <v>0.50484200898628684</v>
      </c>
      <c r="T49" s="28">
        <f t="shared" si="47"/>
        <v>0.49515799101371322</v>
      </c>
      <c r="U49" s="28">
        <f t="shared" si="2"/>
        <v>0.5384352486183912</v>
      </c>
      <c r="V49" s="28">
        <f t="shared" si="3"/>
        <v>0.46156475138160885</v>
      </c>
      <c r="W49" s="70">
        <f t="shared" si="4"/>
        <v>0.85723353470258545</v>
      </c>
      <c r="X49" s="70">
        <f t="shared" si="5"/>
        <v>3.8345247383881036</v>
      </c>
    </row>
    <row r="50" spans="1:24" s="75" customFormat="1" ht="19.95" customHeight="1" x14ac:dyDescent="0.3">
      <c r="A50" s="72">
        <v>44013</v>
      </c>
      <c r="B50" s="73">
        <v>68593.75</v>
      </c>
      <c r="C50" s="73">
        <v>105691.75</v>
      </c>
      <c r="D50" s="73">
        <v>174285.5</v>
      </c>
      <c r="E50" s="73">
        <v>45383.5</v>
      </c>
      <c r="F50" s="73">
        <v>1359</v>
      </c>
      <c r="G50" s="73">
        <v>46742.5</v>
      </c>
      <c r="H50" s="73">
        <v>221028</v>
      </c>
      <c r="I50" s="73">
        <v>122446</v>
      </c>
      <c r="J50" s="73">
        <v>1586696.03</v>
      </c>
      <c r="K50" s="73">
        <v>3790</v>
      </c>
      <c r="L50" s="73">
        <v>1590486.03</v>
      </c>
      <c r="M50" s="73">
        <v>113</v>
      </c>
      <c r="N50" s="73">
        <v>753430.58900000004</v>
      </c>
      <c r="O50" s="73">
        <v>833265.44099999999</v>
      </c>
      <c r="P50" s="73">
        <v>624</v>
      </c>
      <c r="Q50" s="73">
        <v>3166</v>
      </c>
      <c r="R50" s="73">
        <v>0</v>
      </c>
      <c r="S50" s="74">
        <f t="shared" ref="S50" si="48">(N50+P50)/SUM(N50:Q50)</f>
        <v>0.47410324566007034</v>
      </c>
      <c r="T50" s="74">
        <f t="shared" ref="T50" si="49">(O50+Q50)/SUM(N50:Q50)</f>
        <v>0.52589675433992966</v>
      </c>
      <c r="U50" s="74">
        <f t="shared" si="2"/>
        <v>0.51566882928859692</v>
      </c>
      <c r="V50" s="74">
        <f t="shared" si="3"/>
        <v>0.48433117071140308</v>
      </c>
      <c r="W50" s="77">
        <f t="shared" si="4"/>
        <v>0.93922910054418751</v>
      </c>
      <c r="X50" s="77">
        <f t="shared" si="5"/>
        <v>3.7286302615392843</v>
      </c>
    </row>
    <row r="51" spans="1:24" ht="19.95" customHeight="1" x14ac:dyDescent="0.3">
      <c r="A51" s="54">
        <v>44044</v>
      </c>
      <c r="B51" s="45">
        <v>75325</v>
      </c>
      <c r="C51" s="45">
        <v>120913.75</v>
      </c>
      <c r="D51" s="45">
        <v>196238.75</v>
      </c>
      <c r="E51" s="45">
        <v>50159.75</v>
      </c>
      <c r="F51" s="45">
        <v>950</v>
      </c>
      <c r="G51" s="45">
        <v>51109.75</v>
      </c>
      <c r="H51" s="45">
        <v>247348.5</v>
      </c>
      <c r="I51" s="45">
        <v>136144</v>
      </c>
      <c r="J51" s="45">
        <v>1742989.335</v>
      </c>
      <c r="K51" s="45">
        <v>4482</v>
      </c>
      <c r="L51" s="45">
        <v>1747471.335</v>
      </c>
      <c r="M51" s="45">
        <v>126</v>
      </c>
      <c r="N51" s="45">
        <v>823449.09299999999</v>
      </c>
      <c r="O51" s="45">
        <v>919540.24199999997</v>
      </c>
      <c r="P51" s="45">
        <v>791</v>
      </c>
      <c r="Q51" s="45">
        <v>3691</v>
      </c>
      <c r="R51" s="45">
        <v>0</v>
      </c>
      <c r="S51" s="28">
        <f t="shared" ref="S51" si="50">(N51+P51)/SUM(N51:Q51)</f>
        <v>0.47167588760476004</v>
      </c>
      <c r="T51" s="28">
        <f t="shared" ref="T51" si="51">(O51+Q51)/SUM(N51:Q51)</f>
        <v>0.52832411239523991</v>
      </c>
      <c r="U51" s="28">
        <f t="shared" si="2"/>
        <v>0.50731963201717412</v>
      </c>
      <c r="V51" s="28">
        <f t="shared" si="3"/>
        <v>0.49268036798282583</v>
      </c>
      <c r="W51" s="70">
        <f t="shared" si="4"/>
        <v>0.97114390394051864</v>
      </c>
      <c r="X51" s="70">
        <f t="shared" si="5"/>
        <v>3.8395560533949</v>
      </c>
    </row>
    <row r="52" spans="1:24" ht="19.95" customHeight="1" x14ac:dyDescent="0.3">
      <c r="A52" s="54">
        <v>44075</v>
      </c>
      <c r="B52" s="45">
        <v>75525.75</v>
      </c>
      <c r="C52" s="45">
        <v>121114.75</v>
      </c>
      <c r="D52" s="45">
        <v>196640.5</v>
      </c>
      <c r="E52" s="45">
        <v>57704</v>
      </c>
      <c r="F52" s="45">
        <v>2094</v>
      </c>
      <c r="G52" s="45">
        <v>59798</v>
      </c>
      <c r="H52" s="45">
        <v>256438.5</v>
      </c>
      <c r="I52" s="45">
        <v>140636</v>
      </c>
      <c r="J52" s="45">
        <v>1751280.024</v>
      </c>
      <c r="K52" s="45">
        <v>4256</v>
      </c>
      <c r="L52" s="45">
        <v>1755536.024</v>
      </c>
      <c r="M52" s="45">
        <v>119</v>
      </c>
      <c r="N52" s="45">
        <v>834145.57</v>
      </c>
      <c r="O52" s="45">
        <v>917134.45400000003</v>
      </c>
      <c r="P52" s="45">
        <v>526</v>
      </c>
      <c r="Q52" s="45">
        <v>3730</v>
      </c>
      <c r="R52" s="45">
        <v>0</v>
      </c>
      <c r="S52" s="28">
        <f t="shared" ref="S52" si="52">(N52+P52)/SUM(N52:Q52)</f>
        <v>0.4754511206772023</v>
      </c>
      <c r="T52" s="28">
        <f t="shared" ref="T52" si="53">(O52+Q52)/SUM(N52:Q52)</f>
        <v>0.5245488793227977</v>
      </c>
      <c r="U52" s="28">
        <f t="shared" si="2"/>
        <v>0.5195387978014222</v>
      </c>
      <c r="V52" s="28">
        <f t="shared" si="3"/>
        <v>0.48046120219857785</v>
      </c>
      <c r="W52" s="70">
        <f t="shared" si="4"/>
        <v>0.92478406662175683</v>
      </c>
      <c r="X52" s="70">
        <f t="shared" si="5"/>
        <v>3.2884126559416704</v>
      </c>
    </row>
    <row r="53" spans="1:24" ht="19.95" customHeight="1" x14ac:dyDescent="0.3">
      <c r="A53" s="54">
        <v>44105</v>
      </c>
      <c r="B53" s="45">
        <v>83705</v>
      </c>
      <c r="C53" s="45">
        <v>131769.75</v>
      </c>
      <c r="D53" s="45">
        <v>215474.75</v>
      </c>
      <c r="E53" s="45">
        <v>57644.25</v>
      </c>
      <c r="F53" s="45">
        <v>1096</v>
      </c>
      <c r="G53" s="45">
        <v>58740.25</v>
      </c>
      <c r="H53" s="45">
        <v>274215</v>
      </c>
      <c r="I53" s="45">
        <v>149675</v>
      </c>
      <c r="J53" s="45">
        <v>1922217.889</v>
      </c>
      <c r="K53" s="45">
        <v>6053</v>
      </c>
      <c r="L53" s="45">
        <v>1928270.889</v>
      </c>
      <c r="M53" s="45">
        <v>132</v>
      </c>
      <c r="N53" s="45">
        <v>939077.522</v>
      </c>
      <c r="O53" s="45">
        <v>983140.36699999997</v>
      </c>
      <c r="P53" s="45">
        <v>462</v>
      </c>
      <c r="Q53" s="45">
        <v>5591</v>
      </c>
      <c r="R53" s="45">
        <v>0</v>
      </c>
      <c r="S53" s="28">
        <f t="shared" ref="S53" si="54">(N53+P53)/SUM(N53:Q53)</f>
        <v>0.487244570957167</v>
      </c>
      <c r="T53" s="28">
        <f t="shared" ref="T53" si="55">(O53+Q53)/SUM(N53:Q53)</f>
        <v>0.512755429042833</v>
      </c>
      <c r="U53" s="28">
        <f t="shared" si="2"/>
        <v>0.51546870156628921</v>
      </c>
      <c r="V53" s="28">
        <f t="shared" si="3"/>
        <v>0.48453129843371079</v>
      </c>
      <c r="W53" s="70">
        <f t="shared" si="4"/>
        <v>0.93998199495221946</v>
      </c>
      <c r="X53" s="70">
        <f t="shared" si="5"/>
        <v>3.668264094892344</v>
      </c>
    </row>
    <row r="54" spans="1:24" ht="19.95" customHeight="1" x14ac:dyDescent="0.3">
      <c r="A54" s="54">
        <v>44136</v>
      </c>
      <c r="B54" s="45">
        <v>89031.75</v>
      </c>
      <c r="C54" s="45">
        <v>125214.25</v>
      </c>
      <c r="D54" s="45">
        <v>214246</v>
      </c>
      <c r="E54" s="45">
        <v>64844.25</v>
      </c>
      <c r="F54" s="45">
        <v>778</v>
      </c>
      <c r="G54" s="45">
        <v>65622.25</v>
      </c>
      <c r="H54" s="45">
        <v>279868.25</v>
      </c>
      <c r="I54" s="45">
        <v>152755</v>
      </c>
      <c r="J54" s="45">
        <v>2001674.2109999999</v>
      </c>
      <c r="K54" s="45">
        <v>5074</v>
      </c>
      <c r="L54" s="45">
        <v>2006748.2109999999</v>
      </c>
      <c r="M54" s="45">
        <v>134</v>
      </c>
      <c r="N54" s="45">
        <v>1027153.728</v>
      </c>
      <c r="O54" s="45">
        <v>974520.48300000001</v>
      </c>
      <c r="P54" s="45">
        <v>677</v>
      </c>
      <c r="Q54" s="45">
        <v>4397</v>
      </c>
      <c r="R54" s="45">
        <v>0</v>
      </c>
      <c r="S54" s="28">
        <f t="shared" ref="S54" si="56">(N54+P54)/SUM(N54:Q54)</f>
        <v>0.51218719038389615</v>
      </c>
      <c r="T54" s="28">
        <f t="shared" ref="T54" si="57">(O54+Q54)/SUM(N54:Q54)</f>
        <v>0.48781280961610385</v>
      </c>
      <c r="U54" s="28">
        <f t="shared" si="2"/>
        <v>0.54981585085124873</v>
      </c>
      <c r="V54" s="28">
        <f t="shared" si="3"/>
        <v>0.45018414914875127</v>
      </c>
      <c r="W54" s="70">
        <f t="shared" si="4"/>
        <v>0.81879077958875979</v>
      </c>
      <c r="X54" s="70">
        <f t="shared" si="5"/>
        <v>3.264837764630137</v>
      </c>
    </row>
    <row r="55" spans="1:24" ht="19.95" customHeight="1" x14ac:dyDescent="0.3">
      <c r="A55" s="54">
        <v>44166</v>
      </c>
      <c r="B55" s="45">
        <v>82670.25</v>
      </c>
      <c r="C55" s="45">
        <v>123217.5</v>
      </c>
      <c r="D55" s="45">
        <v>205887.75</v>
      </c>
      <c r="E55" s="45">
        <v>53175.25</v>
      </c>
      <c r="F55" s="45">
        <v>1338</v>
      </c>
      <c r="G55" s="45">
        <v>54513.25</v>
      </c>
      <c r="H55" s="45">
        <v>260401</v>
      </c>
      <c r="I55" s="45">
        <v>143262</v>
      </c>
      <c r="J55" s="45">
        <v>1922477.618</v>
      </c>
      <c r="K55" s="45">
        <v>7572</v>
      </c>
      <c r="L55" s="45">
        <v>1930049.618</v>
      </c>
      <c r="M55" s="45">
        <v>134</v>
      </c>
      <c r="N55" s="45">
        <v>953022.69400000002</v>
      </c>
      <c r="O55" s="45">
        <v>969454.924</v>
      </c>
      <c r="P55" s="45">
        <v>390</v>
      </c>
      <c r="Q55" s="45">
        <v>7182</v>
      </c>
      <c r="R55" s="45">
        <v>0</v>
      </c>
      <c r="S55" s="28">
        <f t="shared" ref="S55" si="58">(N55+P55)/SUM(N55:Q55)</f>
        <v>0.49398351478029207</v>
      </c>
      <c r="T55" s="28">
        <f t="shared" ref="T55" si="59">(O55+Q55)/SUM(N55:Q55)</f>
        <v>0.50601648521970799</v>
      </c>
      <c r="U55" s="28">
        <f t="shared" si="2"/>
        <v>0.52167810415474591</v>
      </c>
      <c r="V55" s="28">
        <f t="shared" si="3"/>
        <v>0.47832189584525403</v>
      </c>
      <c r="W55" s="70">
        <f t="shared" si="4"/>
        <v>0.91689087971261474</v>
      </c>
      <c r="X55" s="70">
        <f t="shared" si="5"/>
        <v>3.7768386584912843</v>
      </c>
    </row>
    <row r="56" spans="1:24" ht="19.95" customHeight="1" x14ac:dyDescent="0.3">
      <c r="A56" s="54">
        <v>44197</v>
      </c>
      <c r="B56" s="45">
        <v>84688</v>
      </c>
      <c r="C56" s="45">
        <v>130776.75</v>
      </c>
      <c r="D56" s="45">
        <v>215464.75</v>
      </c>
      <c r="E56" s="45">
        <v>54730</v>
      </c>
      <c r="F56" s="45">
        <v>774</v>
      </c>
      <c r="G56" s="45">
        <v>55504</v>
      </c>
      <c r="H56" s="45">
        <v>270968.75</v>
      </c>
      <c r="I56" s="45">
        <v>148450</v>
      </c>
      <c r="J56" s="45">
        <v>1975806.9040000001</v>
      </c>
      <c r="K56" s="45">
        <v>7084</v>
      </c>
      <c r="L56" s="45">
        <v>1982890.9040000001</v>
      </c>
      <c r="M56" s="45">
        <v>129</v>
      </c>
      <c r="N56" s="45">
        <v>969391.4</v>
      </c>
      <c r="O56" s="45">
        <v>1006415.504</v>
      </c>
      <c r="P56" s="45">
        <v>1495</v>
      </c>
      <c r="Q56" s="45">
        <v>5589</v>
      </c>
      <c r="R56" s="45">
        <v>0</v>
      </c>
      <c r="S56" s="28">
        <f t="shared" ref="S56" si="60">(N56+P56)/SUM(N56:Q56)</f>
        <v>0.489631778551948</v>
      </c>
      <c r="T56" s="28">
        <f t="shared" ref="T56" si="61">(O56+Q56)/SUM(N56:Q56)</f>
        <v>0.51036822144805194</v>
      </c>
      <c r="U56" s="28">
        <f t="shared" si="2"/>
        <v>0.51451689539845458</v>
      </c>
      <c r="V56" s="28">
        <f t="shared" si="3"/>
        <v>0.48548310460154537</v>
      </c>
      <c r="W56" s="70">
        <f t="shared" si="4"/>
        <v>0.94357077278400203</v>
      </c>
      <c r="X56" s="70">
        <f t="shared" si="5"/>
        <v>3.8819679662727009</v>
      </c>
    </row>
    <row r="57" spans="1:24" ht="19.95" customHeight="1" x14ac:dyDescent="0.3">
      <c r="A57" s="54">
        <v>44228</v>
      </c>
      <c r="B57" s="45">
        <v>87466.25</v>
      </c>
      <c r="C57" s="45">
        <v>110274.25</v>
      </c>
      <c r="D57" s="45">
        <v>197740.5</v>
      </c>
      <c r="E57" s="45">
        <v>48493.5</v>
      </c>
      <c r="F57" s="45">
        <v>2291.5</v>
      </c>
      <c r="G57" s="45">
        <v>50785</v>
      </c>
      <c r="H57" s="45">
        <v>248525.5</v>
      </c>
      <c r="I57" s="45">
        <v>136803</v>
      </c>
      <c r="J57" s="45">
        <v>1871301.598</v>
      </c>
      <c r="K57" s="45">
        <v>7459</v>
      </c>
      <c r="L57" s="45">
        <v>1878760.598</v>
      </c>
      <c r="M57" s="45">
        <v>117</v>
      </c>
      <c r="N57" s="45">
        <v>1001521.851</v>
      </c>
      <c r="O57" s="45">
        <v>869779.74699999997</v>
      </c>
      <c r="P57" s="45">
        <v>1398</v>
      </c>
      <c r="Q57" s="45">
        <v>6061</v>
      </c>
      <c r="R57" s="45">
        <v>0</v>
      </c>
      <c r="S57" s="28">
        <f t="shared" ref="S57" si="62">(N57+P57)/SUM(N57:Q57)</f>
        <v>0.53381993004730877</v>
      </c>
      <c r="T57" s="28">
        <f t="shared" ref="T57" si="63">(O57+Q57)/SUM(N57:Q57)</f>
        <v>0.46618006995269123</v>
      </c>
      <c r="U57" s="28">
        <f t="shared" si="2"/>
        <v>0.54706559286672796</v>
      </c>
      <c r="V57" s="28">
        <f t="shared" si="3"/>
        <v>0.45293440713327204</v>
      </c>
      <c r="W57" s="70">
        <f t="shared" si="4"/>
        <v>0.82793437028238137</v>
      </c>
      <c r="X57" s="70">
        <f t="shared" si="5"/>
        <v>3.8936792359948802</v>
      </c>
    </row>
    <row r="58" spans="1:24" ht="19.95" customHeight="1" x14ac:dyDescent="0.3">
      <c r="A58" s="54">
        <v>44256</v>
      </c>
      <c r="B58" s="45">
        <v>94845.75</v>
      </c>
      <c r="C58" s="45">
        <v>130066.25</v>
      </c>
      <c r="D58" s="45">
        <v>224912</v>
      </c>
      <c r="E58" s="45">
        <v>51092</v>
      </c>
      <c r="F58" s="45">
        <v>3510</v>
      </c>
      <c r="G58" s="45">
        <v>54602</v>
      </c>
      <c r="H58" s="45">
        <v>279514</v>
      </c>
      <c r="I58" s="45">
        <v>155311</v>
      </c>
      <c r="J58" s="45">
        <v>2117360.9479999999</v>
      </c>
      <c r="K58" s="45">
        <v>9218.25</v>
      </c>
      <c r="L58" s="45">
        <v>2126579.1979999999</v>
      </c>
      <c r="M58" s="45">
        <v>128</v>
      </c>
      <c r="N58" s="45">
        <v>1062572.7679999999</v>
      </c>
      <c r="O58" s="45">
        <v>1054788.18</v>
      </c>
      <c r="P58" s="45">
        <v>1078</v>
      </c>
      <c r="Q58" s="45">
        <v>8140.25</v>
      </c>
      <c r="R58" s="45">
        <v>0</v>
      </c>
      <c r="S58" s="28">
        <f t="shared" ref="S58" si="64">(N58+P58)/SUM(N58:Q58)</f>
        <v>0.50016983566863615</v>
      </c>
      <c r="T58" s="28">
        <f t="shared" ref="T58" si="65">(O58+Q58)/SUM(N58:Q58)</f>
        <v>0.4998301643313639</v>
      </c>
      <c r="U58" s="28">
        <f t="shared" si="2"/>
        <v>0.52211248810435251</v>
      </c>
      <c r="V58" s="28">
        <f t="shared" si="3"/>
        <v>0.47788751189564743</v>
      </c>
      <c r="W58" s="70">
        <f t="shared" si="4"/>
        <v>0.91529607658059686</v>
      </c>
      <c r="X58" s="70">
        <f t="shared" si="5"/>
        <v>4.119116515878539</v>
      </c>
    </row>
    <row r="59" spans="1:24" ht="19.95" customHeight="1" x14ac:dyDescent="0.3">
      <c r="A59" s="54">
        <v>44287</v>
      </c>
      <c r="B59" s="45">
        <v>95618.25</v>
      </c>
      <c r="C59" s="45">
        <v>137954</v>
      </c>
      <c r="D59" s="45">
        <v>233572.25</v>
      </c>
      <c r="E59" s="45">
        <v>50909</v>
      </c>
      <c r="F59" s="45">
        <v>1924</v>
      </c>
      <c r="G59" s="45">
        <v>52833</v>
      </c>
      <c r="H59" s="45">
        <v>286405.25</v>
      </c>
      <c r="I59" s="45">
        <v>159688</v>
      </c>
      <c r="J59" s="45">
        <v>2203808.4309999999</v>
      </c>
      <c r="K59" s="45">
        <v>13328</v>
      </c>
      <c r="L59" s="45">
        <v>2217136.4309999999</v>
      </c>
      <c r="M59" s="45">
        <v>134</v>
      </c>
      <c r="N59" s="45">
        <v>1055539.307</v>
      </c>
      <c r="O59" s="45">
        <v>1148269.1240000001</v>
      </c>
      <c r="P59" s="45">
        <v>2021</v>
      </c>
      <c r="Q59" s="45">
        <v>11307</v>
      </c>
      <c r="R59" s="45">
        <v>0</v>
      </c>
      <c r="S59" s="28">
        <f t="shared" ref="S59" si="66">(N59+P59)/SUM(N59:Q59)</f>
        <v>0.47699378902136674</v>
      </c>
      <c r="T59" s="28">
        <f t="shared" ref="T59" si="67">(O59+Q59)/SUM(N59:Q59)</f>
        <v>0.52300621097863331</v>
      </c>
      <c r="U59" s="28">
        <f t="shared" si="2"/>
        <v>0.51160811472555057</v>
      </c>
      <c r="V59" s="28">
        <f t="shared" si="3"/>
        <v>0.48839188527444938</v>
      </c>
      <c r="W59" s="70">
        <f t="shared" si="4"/>
        <v>0.95462106877730935</v>
      </c>
      <c r="X59" s="70">
        <f t="shared" si="5"/>
        <v>4.4209537599606303</v>
      </c>
    </row>
    <row r="60" spans="1:24" ht="19.95" customHeight="1" x14ac:dyDescent="0.3">
      <c r="A60" s="54">
        <v>44317</v>
      </c>
      <c r="B60" s="45">
        <v>99717.25</v>
      </c>
      <c r="C60" s="45">
        <v>144916.25</v>
      </c>
      <c r="D60" s="45">
        <v>244633.5</v>
      </c>
      <c r="E60" s="45">
        <v>67970</v>
      </c>
      <c r="F60" s="45">
        <v>2338</v>
      </c>
      <c r="G60" s="45">
        <v>70308</v>
      </c>
      <c r="H60" s="45">
        <v>314941.5</v>
      </c>
      <c r="I60" s="45">
        <v>176081</v>
      </c>
      <c r="J60" s="45">
        <v>2291665.1949999998</v>
      </c>
      <c r="K60" s="45">
        <v>8563</v>
      </c>
      <c r="L60" s="45">
        <v>2300228.1949999998</v>
      </c>
      <c r="M60" s="45">
        <v>139</v>
      </c>
      <c r="N60" s="45">
        <v>1094286.784</v>
      </c>
      <c r="O60" s="45">
        <v>1197378.4110000001</v>
      </c>
      <c r="P60" s="45">
        <v>586</v>
      </c>
      <c r="Q60" s="45">
        <v>7977</v>
      </c>
      <c r="R60" s="45">
        <v>0</v>
      </c>
      <c r="S60" s="28">
        <f t="shared" ref="S60" si="68">(N60+P60)/SUM(N60:Q60)</f>
        <v>0.47598442031965432</v>
      </c>
      <c r="T60" s="28">
        <f t="shared" ref="T60" si="69">(O60+Q60)/SUM(N60:Q60)</f>
        <v>0.52401557968034551</v>
      </c>
      <c r="U60" s="28">
        <f t="shared" si="2"/>
        <v>0.53243935778549345</v>
      </c>
      <c r="V60" s="28">
        <f t="shared" si="3"/>
        <v>0.46756064221450649</v>
      </c>
      <c r="W60" s="70">
        <f t="shared" si="4"/>
        <v>0.87814815974380878</v>
      </c>
      <c r="X60" s="70">
        <f t="shared" si="5"/>
        <v>3.4794546850998462</v>
      </c>
    </row>
    <row r="61" spans="1:24" ht="19.95" customHeight="1" x14ac:dyDescent="0.3">
      <c r="A61" s="54">
        <v>44348</v>
      </c>
      <c r="B61" s="45">
        <v>78853</v>
      </c>
      <c r="C61" s="45">
        <v>138737.25</v>
      </c>
      <c r="D61" s="45">
        <v>217590.25</v>
      </c>
      <c r="E61" s="45">
        <v>61368.75</v>
      </c>
      <c r="F61" s="45">
        <v>2387</v>
      </c>
      <c r="G61" s="45">
        <v>63755.75</v>
      </c>
      <c r="H61" s="45">
        <v>281346</v>
      </c>
      <c r="I61" s="45">
        <v>156857</v>
      </c>
      <c r="J61" s="45">
        <v>2001291.2849999999</v>
      </c>
      <c r="K61" s="45">
        <v>7915</v>
      </c>
      <c r="L61" s="45">
        <v>2009206.2849999999</v>
      </c>
      <c r="M61" s="45">
        <v>133</v>
      </c>
      <c r="N61" s="45">
        <v>865270.72199999995</v>
      </c>
      <c r="O61" s="45">
        <v>1136020.5630000001</v>
      </c>
      <c r="P61" s="45">
        <v>1038</v>
      </c>
      <c r="Q61" s="45">
        <v>6877</v>
      </c>
      <c r="R61" s="45">
        <v>0</v>
      </c>
      <c r="S61" s="28">
        <f>(N61+P61)/SUM(N61:Q61)</f>
        <v>0.43116962577090479</v>
      </c>
      <c r="T61" s="28">
        <f t="shared" ref="T61" si="70">(O61+Q61)/SUM(N61:Q61)</f>
        <v>0.5688303742290951</v>
      </c>
      <c r="U61" s="28">
        <f t="shared" si="2"/>
        <v>0.4983961030190584</v>
      </c>
      <c r="V61" s="28">
        <f t="shared" si="3"/>
        <v>0.50160389698094165</v>
      </c>
      <c r="W61" s="70">
        <f t="shared" si="4"/>
        <v>1.0064362340364459</v>
      </c>
      <c r="X61" s="70">
        <f t="shared" si="5"/>
        <v>3.4128725644353648</v>
      </c>
    </row>
    <row r="62" spans="1:24" s="75" customFormat="1" ht="19.95" customHeight="1" x14ac:dyDescent="0.3">
      <c r="A62" s="72">
        <v>44378</v>
      </c>
      <c r="B62" s="73">
        <v>81067.5</v>
      </c>
      <c r="C62" s="73">
        <v>142962.75</v>
      </c>
      <c r="D62" s="73">
        <v>224030.25</v>
      </c>
      <c r="E62" s="73">
        <v>66842</v>
      </c>
      <c r="F62" s="73">
        <v>2254</v>
      </c>
      <c r="G62" s="73">
        <v>69096</v>
      </c>
      <c r="H62" s="73">
        <v>293126.25</v>
      </c>
      <c r="I62" s="73">
        <v>164227</v>
      </c>
      <c r="J62" s="73">
        <v>2075378.706</v>
      </c>
      <c r="K62" s="73">
        <v>8977</v>
      </c>
      <c r="L62" s="73">
        <v>2084355.706</v>
      </c>
      <c r="M62" s="73">
        <v>126</v>
      </c>
      <c r="N62" s="73">
        <v>888743.60199999996</v>
      </c>
      <c r="O62" s="73">
        <v>1186635.1040000001</v>
      </c>
      <c r="P62" s="73">
        <v>1007</v>
      </c>
      <c r="Q62" s="73">
        <v>7970</v>
      </c>
      <c r="R62" s="73">
        <v>0</v>
      </c>
      <c r="S62" s="74">
        <f t="shared" ref="S62" si="71">(N62+P62)/SUM(N62:Q62)</f>
        <v>0.42687080685833761</v>
      </c>
      <c r="T62" s="74">
        <f t="shared" ref="T62" si="72">(O62+Q62)/SUM(N62:Q62)</f>
        <v>0.57312919314166233</v>
      </c>
      <c r="U62" s="74">
        <f t="shared" si="2"/>
        <v>0.50459315738525634</v>
      </c>
      <c r="V62" s="74">
        <f t="shared" si="3"/>
        <v>0.49540684261474366</v>
      </c>
      <c r="W62" s="77">
        <f t="shared" si="4"/>
        <v>0.98179461089382358</v>
      </c>
      <c r="X62" s="77">
        <f t="shared" si="5"/>
        <v>3.2423041854810699</v>
      </c>
    </row>
    <row r="63" spans="1:24" ht="19.95" customHeight="1" x14ac:dyDescent="0.3">
      <c r="A63" s="54">
        <v>44409</v>
      </c>
      <c r="B63" s="45">
        <v>85256.25</v>
      </c>
      <c r="C63" s="45">
        <v>144226</v>
      </c>
      <c r="D63" s="45">
        <v>229482.25</v>
      </c>
      <c r="E63" s="45">
        <v>75925</v>
      </c>
      <c r="F63" s="45">
        <v>1616</v>
      </c>
      <c r="G63" s="45">
        <v>77541</v>
      </c>
      <c r="H63" s="45">
        <v>307023.25</v>
      </c>
      <c r="I63" s="45">
        <v>172094</v>
      </c>
      <c r="J63" s="45">
        <v>2106210.773</v>
      </c>
      <c r="K63" s="45">
        <v>13216</v>
      </c>
      <c r="L63" s="45">
        <v>2119426.773</v>
      </c>
      <c r="M63" s="45">
        <v>135</v>
      </c>
      <c r="N63" s="45">
        <v>928552.45299999998</v>
      </c>
      <c r="O63" s="45">
        <v>1177658.32</v>
      </c>
      <c r="P63" s="45">
        <v>702</v>
      </c>
      <c r="Q63" s="45">
        <v>12514</v>
      </c>
      <c r="R63" s="45">
        <v>0</v>
      </c>
      <c r="S63" s="28">
        <f t="shared" ref="S63:S64" si="73">(N63+P63)/SUM(N63:Q63)</f>
        <v>0.43844612365855018</v>
      </c>
      <c r="T63" s="28">
        <f t="shared" ref="T63:T64" si="74">(O63+Q63)/SUM(N63:Q63)</f>
        <v>0.56155387634144982</v>
      </c>
      <c r="U63" s="28">
        <f t="shared" ref="U63:U64" si="75">(B63+E63)/H63</f>
        <v>0.52498060000341995</v>
      </c>
      <c r="V63" s="28">
        <f t="shared" ref="V63:V64" si="76">(C63+F63)/H63</f>
        <v>0.47501939999658005</v>
      </c>
      <c r="W63" s="70">
        <f t="shared" si="4"/>
        <v>0.90483229283803168</v>
      </c>
      <c r="X63" s="70">
        <f t="shared" si="5"/>
        <v>2.9594956216711159</v>
      </c>
    </row>
    <row r="64" spans="1:24" ht="19.95" customHeight="1" x14ac:dyDescent="0.3">
      <c r="A64" s="54">
        <v>44440</v>
      </c>
      <c r="B64" s="45">
        <v>80696.5</v>
      </c>
      <c r="C64" s="45">
        <v>152196.5</v>
      </c>
      <c r="D64" s="45">
        <v>232893</v>
      </c>
      <c r="E64" s="45">
        <v>70927.75</v>
      </c>
      <c r="F64" s="45">
        <v>2395</v>
      </c>
      <c r="G64" s="45">
        <v>73322.75</v>
      </c>
      <c r="H64" s="45">
        <v>306215.75</v>
      </c>
      <c r="I64" s="45">
        <v>170998</v>
      </c>
      <c r="J64" s="45">
        <v>2069978.693</v>
      </c>
      <c r="K64" s="45">
        <v>4331.53</v>
      </c>
      <c r="L64" s="45">
        <v>2074310.223</v>
      </c>
      <c r="M64" s="45">
        <v>131</v>
      </c>
      <c r="N64" s="45">
        <v>864438.04</v>
      </c>
      <c r="O64" s="45">
        <v>1205540.6529999999</v>
      </c>
      <c r="P64" s="45">
        <v>1431.81</v>
      </c>
      <c r="Q64" s="45">
        <v>2899.72</v>
      </c>
      <c r="R64" s="45">
        <v>0</v>
      </c>
      <c r="S64" s="28">
        <f t="shared" si="73"/>
        <v>0.41742543636878182</v>
      </c>
      <c r="T64" s="28">
        <f t="shared" si="74"/>
        <v>0.58257456363121818</v>
      </c>
      <c r="U64" s="28">
        <f t="shared" si="75"/>
        <v>0.49515496835156259</v>
      </c>
      <c r="V64" s="28">
        <f t="shared" si="76"/>
        <v>0.50484503164843741</v>
      </c>
      <c r="W64" s="70">
        <f t="shared" si="4"/>
        <v>1.0195697587951795</v>
      </c>
      <c r="X64" s="70">
        <f t="shared" si="5"/>
        <v>3.1762720301679903</v>
      </c>
    </row>
    <row r="65" spans="1:24" ht="19.95" customHeight="1" x14ac:dyDescent="0.3">
      <c r="A65" s="54">
        <v>44470</v>
      </c>
      <c r="B65" s="45">
        <v>88710.25</v>
      </c>
      <c r="C65" s="45">
        <v>148211.5</v>
      </c>
      <c r="D65" s="45">
        <v>236921.75</v>
      </c>
      <c r="E65" s="45">
        <v>79084.75</v>
      </c>
      <c r="F65" s="45">
        <v>2475</v>
      </c>
      <c r="G65" s="45">
        <v>81559.75</v>
      </c>
      <c r="H65" s="45">
        <v>318481.5</v>
      </c>
      <c r="I65" s="45">
        <v>176964</v>
      </c>
      <c r="J65" s="45">
        <v>2145149.2459999998</v>
      </c>
      <c r="K65" s="45">
        <v>11123.48</v>
      </c>
      <c r="L65" s="45">
        <v>2156272.7259999998</v>
      </c>
      <c r="M65" s="45">
        <v>133</v>
      </c>
      <c r="N65" s="45">
        <v>977098.65899999999</v>
      </c>
      <c r="O65" s="45">
        <v>1168050.5870000001</v>
      </c>
      <c r="P65" s="45">
        <v>1214.9000000000001</v>
      </c>
      <c r="Q65" s="45">
        <v>9908.58</v>
      </c>
      <c r="R65" s="45">
        <v>0</v>
      </c>
      <c r="S65" s="28">
        <f t="shared" ref="S65" si="77">(N65+P65)/SUM(N65:Q65)</f>
        <v>0.45370585418238041</v>
      </c>
      <c r="T65" s="28">
        <f t="shared" ref="T65" si="78">(O65+Q65)/SUM(N65:Q65)</f>
        <v>0.54629414581761959</v>
      </c>
      <c r="U65" s="28">
        <f t="shared" ref="U65" si="79">(B65+E65)/H65</f>
        <v>0.52685948791374071</v>
      </c>
      <c r="V65" s="28">
        <f t="shared" ref="V65" si="80">(C65+F65)/H65</f>
        <v>0.47314051208625935</v>
      </c>
      <c r="W65" s="70">
        <f t="shared" si="4"/>
        <v>0.89803927411424656</v>
      </c>
      <c r="X65" s="70">
        <f t="shared" si="5"/>
        <v>2.9048856819693536</v>
      </c>
    </row>
    <row r="66" spans="1:24" ht="19.95" customHeight="1" x14ac:dyDescent="0.3">
      <c r="A66" s="54">
        <v>44501</v>
      </c>
      <c r="B66" s="45">
        <v>84001.75</v>
      </c>
      <c r="C66" s="45">
        <v>141616.75</v>
      </c>
      <c r="D66" s="45">
        <v>225618.5</v>
      </c>
      <c r="E66" s="45">
        <v>60745.5</v>
      </c>
      <c r="F66" s="45">
        <v>4395</v>
      </c>
      <c r="G66" s="45">
        <v>65140.5</v>
      </c>
      <c r="H66" s="45">
        <v>290759</v>
      </c>
      <c r="I66" s="45">
        <v>161993</v>
      </c>
      <c r="J66" s="45">
        <v>2096362.875</v>
      </c>
      <c r="K66" s="45">
        <v>16682.71</v>
      </c>
      <c r="L66" s="45">
        <v>2113045.585</v>
      </c>
      <c r="M66" s="45">
        <v>123</v>
      </c>
      <c r="N66" s="45">
        <v>925053.10900000005</v>
      </c>
      <c r="O66" s="45">
        <v>1171309.7660000001</v>
      </c>
      <c r="P66" s="45">
        <v>4614.08</v>
      </c>
      <c r="Q66" s="45">
        <v>12068.63</v>
      </c>
      <c r="R66" s="45">
        <v>0</v>
      </c>
      <c r="S66" s="28">
        <f t="shared" ref="S66" si="81">(N66+P66)/SUM(N66:Q66)</f>
        <v>0.43996551498911463</v>
      </c>
      <c r="T66" s="28">
        <f t="shared" ref="T66" si="82">(O66+Q66)/SUM(N66:Q66)</f>
        <v>0.56003448501088537</v>
      </c>
      <c r="U66" s="28">
        <f t="shared" ref="U66" si="83">(B66+E66)/H66</f>
        <v>0.49782551872856901</v>
      </c>
      <c r="V66" s="28">
        <f t="shared" ref="V66" si="84">(C66+F66)/H66</f>
        <v>0.50217448127143094</v>
      </c>
      <c r="W66" s="70">
        <f t="shared" ref="W66:W116" si="85">(C66+F66)/(B66+E66)</f>
        <v>1.0087359172626769</v>
      </c>
      <c r="X66" s="70">
        <f t="shared" ref="X66:X117" si="86">(B66+C66)/(E66+F66)</f>
        <v>3.4635672124100982</v>
      </c>
    </row>
    <row r="67" spans="1:24" ht="19.95" customHeight="1" x14ac:dyDescent="0.3">
      <c r="A67" s="54">
        <v>44531</v>
      </c>
      <c r="B67" s="45">
        <v>88667</v>
      </c>
      <c r="C67" s="45">
        <v>157589.75</v>
      </c>
      <c r="D67" s="45">
        <v>246256.75</v>
      </c>
      <c r="E67" s="45">
        <v>74265.25</v>
      </c>
      <c r="F67" s="45">
        <v>5005</v>
      </c>
      <c r="G67" s="45">
        <v>79270.25</v>
      </c>
      <c r="H67" s="45">
        <v>325527</v>
      </c>
      <c r="I67" s="45">
        <v>180284</v>
      </c>
      <c r="J67" s="45">
        <v>2252147.2889999999</v>
      </c>
      <c r="K67" s="45">
        <v>39787.75</v>
      </c>
      <c r="L67" s="45">
        <v>2291935.0389999999</v>
      </c>
      <c r="M67" s="45">
        <v>120</v>
      </c>
      <c r="N67" s="45">
        <v>998862.93599999999</v>
      </c>
      <c r="O67" s="45">
        <v>1253284.3529999999</v>
      </c>
      <c r="P67" s="45">
        <v>725</v>
      </c>
      <c r="Q67" s="45">
        <v>39062.75</v>
      </c>
      <c r="R67" s="45">
        <v>0</v>
      </c>
      <c r="S67" s="28">
        <f t="shared" ref="S67" si="87">(N67+P67)/SUM(N67:Q67)</f>
        <v>0.43613275201557755</v>
      </c>
      <c r="T67" s="28">
        <f t="shared" ref="T67" si="88">(O67+Q67)/SUM(N67:Q67)</f>
        <v>0.56386724798442245</v>
      </c>
      <c r="U67" s="28">
        <f t="shared" ref="U67" si="89">(B67+E67)/H67</f>
        <v>0.50051839017961641</v>
      </c>
      <c r="V67" s="28">
        <f t="shared" ref="V67" si="90">(C67+F67)/H67</f>
        <v>0.49948160982038359</v>
      </c>
      <c r="W67" s="70">
        <f t="shared" si="85"/>
        <v>0.99792858688197084</v>
      </c>
      <c r="X67" s="70">
        <f t="shared" si="86"/>
        <v>3.1065469075725129</v>
      </c>
    </row>
    <row r="68" spans="1:24" ht="19.95" customHeight="1" x14ac:dyDescent="0.3">
      <c r="A68" s="54">
        <v>44562</v>
      </c>
      <c r="B68" s="45">
        <v>69589.25</v>
      </c>
      <c r="C68" s="45">
        <v>127596.75</v>
      </c>
      <c r="D68" s="45">
        <v>197186</v>
      </c>
      <c r="E68" s="45">
        <v>61714.75</v>
      </c>
      <c r="F68" s="45">
        <v>3119</v>
      </c>
      <c r="G68" s="45">
        <v>64833.75</v>
      </c>
      <c r="H68" s="45">
        <v>262019.75</v>
      </c>
      <c r="I68" s="45">
        <v>144572</v>
      </c>
      <c r="J68" s="45">
        <v>1775478.7949999999</v>
      </c>
      <c r="K68" s="45">
        <v>9165</v>
      </c>
      <c r="L68" s="45">
        <v>1784643.7949999999</v>
      </c>
      <c r="M68" s="45">
        <v>107</v>
      </c>
      <c r="N68" s="45">
        <v>781869.50699999998</v>
      </c>
      <c r="O68" s="45">
        <v>993609.28799999994</v>
      </c>
      <c r="P68" s="45">
        <v>456</v>
      </c>
      <c r="Q68" s="45">
        <v>8709</v>
      </c>
      <c r="R68" s="45">
        <v>0</v>
      </c>
      <c r="S68" s="28">
        <f t="shared" ref="S68" si="91">(N68+P68)/SUM(N68:Q68)</f>
        <v>0.43836507273430442</v>
      </c>
      <c r="T68" s="28">
        <f t="shared" ref="T68" si="92">(O68+Q68)/SUM(N68:Q68)</f>
        <v>0.56163492726569564</v>
      </c>
      <c r="U68" s="28">
        <f t="shared" ref="U68" si="93">(B68+E68)/H68</f>
        <v>0.50112252988562889</v>
      </c>
      <c r="V68" s="28">
        <f t="shared" ref="V68" si="94">(C68+F68)/H68</f>
        <v>0.49887747011437117</v>
      </c>
      <c r="W68" s="70">
        <f t="shared" si="85"/>
        <v>0.99551993846341313</v>
      </c>
      <c r="X68" s="70">
        <f t="shared" si="86"/>
        <v>3.0414097595773808</v>
      </c>
    </row>
    <row r="69" spans="1:24" ht="19.95" customHeight="1" x14ac:dyDescent="0.3">
      <c r="A69" s="54">
        <v>44593</v>
      </c>
      <c r="B69" s="45">
        <v>88582</v>
      </c>
      <c r="C69" s="45">
        <v>143475.5</v>
      </c>
      <c r="D69" s="45">
        <v>232057.5</v>
      </c>
      <c r="E69" s="45">
        <v>58880.5</v>
      </c>
      <c r="F69" s="45">
        <v>5263</v>
      </c>
      <c r="G69" s="45">
        <v>64143.5</v>
      </c>
      <c r="H69" s="45">
        <v>296201</v>
      </c>
      <c r="I69" s="45">
        <v>162674</v>
      </c>
      <c r="J69" s="45">
        <v>2116188.9010000001</v>
      </c>
      <c r="K69" s="45">
        <v>8665</v>
      </c>
      <c r="L69" s="45">
        <v>2124853.9010000001</v>
      </c>
      <c r="M69" s="45">
        <v>113</v>
      </c>
      <c r="N69" s="45">
        <v>996630.11100000003</v>
      </c>
      <c r="O69" s="45">
        <v>1119558.79</v>
      </c>
      <c r="P69" s="45">
        <v>1108</v>
      </c>
      <c r="Q69" s="45">
        <v>7557</v>
      </c>
      <c r="R69" s="45">
        <v>0</v>
      </c>
      <c r="S69" s="28">
        <f t="shared" ref="S69" si="95">(N69+P69)/SUM(N69:Q69)</f>
        <v>0.46955610008313697</v>
      </c>
      <c r="T69" s="28">
        <f t="shared" ref="T69" si="96">(O69+Q69)/SUM(N69:Q69)</f>
        <v>0.53044389991686303</v>
      </c>
      <c r="U69" s="28">
        <f t="shared" ref="U69" si="97">(B69+E69)/H69</f>
        <v>0.49784605723815922</v>
      </c>
      <c r="V69" s="28">
        <f t="shared" ref="V69" si="98">(C69+F69)/H69</f>
        <v>0.50215394276184078</v>
      </c>
      <c r="W69" s="70">
        <f t="shared" si="85"/>
        <v>1.0086530473849284</v>
      </c>
      <c r="X69" s="70">
        <f t="shared" si="86"/>
        <v>3.6177866814252417</v>
      </c>
    </row>
    <row r="70" spans="1:24" ht="19.95" customHeight="1" x14ac:dyDescent="0.3">
      <c r="A70" s="54">
        <v>44621</v>
      </c>
      <c r="B70" s="45">
        <v>95803</v>
      </c>
      <c r="C70" s="45">
        <v>148932</v>
      </c>
      <c r="D70" s="45">
        <v>244735</v>
      </c>
      <c r="E70" s="45">
        <v>66771</v>
      </c>
      <c r="F70" s="45">
        <v>3192</v>
      </c>
      <c r="G70" s="45">
        <v>69963</v>
      </c>
      <c r="H70" s="45">
        <v>314698</v>
      </c>
      <c r="I70" s="45">
        <v>173746</v>
      </c>
      <c r="J70" s="45">
        <v>2262272.162</v>
      </c>
      <c r="K70" s="45">
        <v>22903</v>
      </c>
      <c r="L70" s="45">
        <v>2285175.162</v>
      </c>
      <c r="M70" s="45">
        <v>115</v>
      </c>
      <c r="N70" s="45">
        <v>1079777.8799999999</v>
      </c>
      <c r="O70" s="45">
        <v>1182494.2819999999</v>
      </c>
      <c r="P70" s="45">
        <v>949</v>
      </c>
      <c r="Q70" s="45">
        <v>21954</v>
      </c>
      <c r="R70" s="45">
        <v>0</v>
      </c>
      <c r="S70" s="28">
        <f t="shared" ref="S70" si="99">(N70+P70)/SUM(N70:Q70)</f>
        <v>0.4729295582987787</v>
      </c>
      <c r="T70" s="28">
        <f t="shared" ref="T70" si="100">(O70+Q70)/SUM(N70:Q70)</f>
        <v>0.52707044170122141</v>
      </c>
      <c r="U70" s="28">
        <f t="shared" ref="U70" si="101">(B70+E70)/H70</f>
        <v>0.51660321959465905</v>
      </c>
      <c r="V70" s="28">
        <f t="shared" ref="V70" si="102">(C70+F70)/H70</f>
        <v>0.48339678040534101</v>
      </c>
      <c r="W70" s="70">
        <f t="shared" si="85"/>
        <v>0.9357215790962885</v>
      </c>
      <c r="X70" s="70">
        <f t="shared" si="86"/>
        <v>3.4980632620099197</v>
      </c>
    </row>
    <row r="71" spans="1:24" ht="19.95" customHeight="1" x14ac:dyDescent="0.3">
      <c r="A71" s="54">
        <v>44652</v>
      </c>
      <c r="B71" s="45">
        <v>99588.75</v>
      </c>
      <c r="C71" s="45">
        <v>142639.25</v>
      </c>
      <c r="D71" s="45">
        <v>242228</v>
      </c>
      <c r="E71" s="45">
        <v>78724</v>
      </c>
      <c r="F71" s="45">
        <v>2292</v>
      </c>
      <c r="G71" s="45">
        <v>81016</v>
      </c>
      <c r="H71" s="45">
        <v>323244</v>
      </c>
      <c r="I71" s="45">
        <v>180611</v>
      </c>
      <c r="J71" s="45">
        <v>2291605.7620000001</v>
      </c>
      <c r="K71" s="45">
        <v>6300</v>
      </c>
      <c r="L71" s="45">
        <v>2297905.7620000001</v>
      </c>
      <c r="M71" s="45">
        <v>112</v>
      </c>
      <c r="N71" s="45">
        <v>1098624.723</v>
      </c>
      <c r="O71" s="45">
        <v>1192981.0390000001</v>
      </c>
      <c r="P71" s="45">
        <v>1120</v>
      </c>
      <c r="Q71" s="45">
        <v>5180</v>
      </c>
      <c r="R71" s="45">
        <v>0</v>
      </c>
      <c r="S71" s="28">
        <f t="shared" ref="S71" si="103">(N71+P71)/SUM(N71:Q71)</f>
        <v>0.47858565011074633</v>
      </c>
      <c r="T71" s="28">
        <f t="shared" ref="T71" si="104">(O71+Q71)/SUM(N71:Q71)</f>
        <v>0.52141434988925361</v>
      </c>
      <c r="U71" s="28">
        <f t="shared" ref="U71" si="105">(B71+E71)/H71</f>
        <v>0.5516351424929774</v>
      </c>
      <c r="V71" s="28">
        <f t="shared" ref="V71" si="106">(C71+F71)/H71</f>
        <v>0.44836485750702254</v>
      </c>
      <c r="W71" s="70">
        <f t="shared" si="85"/>
        <v>0.81279241108670019</v>
      </c>
      <c r="X71" s="70">
        <f t="shared" si="86"/>
        <v>2.9898785425101213</v>
      </c>
    </row>
    <row r="72" spans="1:24" ht="19.95" customHeight="1" x14ac:dyDescent="0.3">
      <c r="A72" s="54">
        <v>44682</v>
      </c>
      <c r="B72" s="46">
        <v>97704.75</v>
      </c>
      <c r="C72" s="46">
        <v>168023.25</v>
      </c>
      <c r="D72" s="46">
        <v>265728</v>
      </c>
      <c r="E72" s="46">
        <v>71083</v>
      </c>
      <c r="F72" s="46">
        <v>4800</v>
      </c>
      <c r="G72" s="46">
        <v>75883</v>
      </c>
      <c r="H72" s="46">
        <v>341611</v>
      </c>
      <c r="I72" s="46">
        <v>189761</v>
      </c>
      <c r="J72" s="46">
        <v>2440884.3220000002</v>
      </c>
      <c r="K72" s="46">
        <v>12558</v>
      </c>
      <c r="L72" s="46">
        <v>2453442.3220000002</v>
      </c>
      <c r="M72" s="46">
        <v>131</v>
      </c>
      <c r="N72" s="46">
        <v>1089695.46</v>
      </c>
      <c r="O72" s="46">
        <v>1351188.862</v>
      </c>
      <c r="P72" s="46">
        <v>1337</v>
      </c>
      <c r="Q72" s="46">
        <v>11221</v>
      </c>
      <c r="R72" s="46">
        <v>0</v>
      </c>
      <c r="S72" s="28">
        <f t="shared" ref="S72" si="107">(N72+P72)/SUM(N72:Q72)</f>
        <v>0.44469456249968453</v>
      </c>
      <c r="T72" s="28">
        <f t="shared" ref="T72" si="108">(O72+Q72)/SUM(N72:Q72)</f>
        <v>0.55530543750031558</v>
      </c>
      <c r="U72" s="28">
        <f t="shared" ref="U72" si="109">(B72+E72)/H72</f>
        <v>0.49409342790483912</v>
      </c>
      <c r="V72" s="28">
        <f t="shared" ref="V72" si="110">(C72+F72)/H72</f>
        <v>0.50590657209516088</v>
      </c>
      <c r="W72" s="70">
        <f t="shared" si="85"/>
        <v>1.0239087256036057</v>
      </c>
      <c r="X72" s="70">
        <f t="shared" si="86"/>
        <v>3.5018120000527126</v>
      </c>
    </row>
    <row r="73" spans="1:24" ht="19.95" customHeight="1" x14ac:dyDescent="0.3">
      <c r="A73" s="54">
        <v>44713</v>
      </c>
      <c r="B73" s="46">
        <v>86097.75</v>
      </c>
      <c r="C73" s="46">
        <v>151380</v>
      </c>
      <c r="D73" s="46">
        <v>237477.75</v>
      </c>
      <c r="E73" s="46">
        <v>73625.75</v>
      </c>
      <c r="F73" s="46">
        <v>5146</v>
      </c>
      <c r="G73" s="46">
        <v>78771.75</v>
      </c>
      <c r="H73" s="46">
        <v>316249.5</v>
      </c>
      <c r="I73" s="46">
        <v>175600</v>
      </c>
      <c r="J73" s="46">
        <v>2221148.0260000001</v>
      </c>
      <c r="K73" s="46">
        <v>19025</v>
      </c>
      <c r="L73" s="46">
        <v>2240173.0260000001</v>
      </c>
      <c r="M73" s="46">
        <v>125</v>
      </c>
      <c r="N73" s="46">
        <v>956243.63500000001</v>
      </c>
      <c r="O73" s="46">
        <v>1264904.3910000001</v>
      </c>
      <c r="P73" s="46">
        <v>1493</v>
      </c>
      <c r="Q73" s="46">
        <v>17532</v>
      </c>
      <c r="R73" s="46">
        <v>0</v>
      </c>
      <c r="S73" s="28">
        <f t="shared" ref="S73:S74" si="111">(N73+P73)/SUM(N73:Q73)</f>
        <v>0.42752797390392289</v>
      </c>
      <c r="T73" s="28">
        <f t="shared" ref="T73:T74" si="112">(O73+Q73)/SUM(N73:Q73)</f>
        <v>0.57247202609607706</v>
      </c>
      <c r="U73" s="28">
        <f t="shared" ref="U73:U74" si="113">(B73+E73)/H73</f>
        <v>0.50505534396101814</v>
      </c>
      <c r="V73" s="28">
        <f t="shared" ref="V73:V74" si="114">(C73+F73)/H73</f>
        <v>0.49494465603898186</v>
      </c>
      <c r="W73" s="70">
        <f t="shared" si="85"/>
        <v>0.97998102971697965</v>
      </c>
      <c r="X73" s="70">
        <f t="shared" si="86"/>
        <v>3.0147578287901435</v>
      </c>
    </row>
    <row r="74" spans="1:24" s="75" customFormat="1" ht="19.95" customHeight="1" x14ac:dyDescent="0.3">
      <c r="A74" s="72">
        <v>44743</v>
      </c>
      <c r="B74" s="73">
        <v>85169.5</v>
      </c>
      <c r="C74" s="73">
        <v>149828.75</v>
      </c>
      <c r="D74" s="73">
        <v>234998.25</v>
      </c>
      <c r="E74" s="73">
        <v>78364.5</v>
      </c>
      <c r="F74" s="73">
        <v>4327.75</v>
      </c>
      <c r="G74" s="73">
        <v>82692.25</v>
      </c>
      <c r="H74" s="73">
        <v>317690.5</v>
      </c>
      <c r="I74" s="73">
        <v>176441</v>
      </c>
      <c r="J74" s="73">
        <v>2193993.14</v>
      </c>
      <c r="K74" s="73">
        <v>7402</v>
      </c>
      <c r="L74" s="73">
        <v>2201395.14</v>
      </c>
      <c r="M74" s="73">
        <v>130</v>
      </c>
      <c r="N74" s="73">
        <v>927521.31900000002</v>
      </c>
      <c r="O74" s="73">
        <v>1266471.821</v>
      </c>
      <c r="P74" s="73">
        <v>583</v>
      </c>
      <c r="Q74" s="73">
        <v>6819</v>
      </c>
      <c r="R74" s="73">
        <v>0</v>
      </c>
      <c r="S74" s="74">
        <f t="shared" si="111"/>
        <v>0.42159824110450245</v>
      </c>
      <c r="T74" s="74">
        <f t="shared" si="112"/>
        <v>0.5784017588954975</v>
      </c>
      <c r="U74" s="74">
        <f t="shared" si="113"/>
        <v>0.51475886121870185</v>
      </c>
      <c r="V74" s="74">
        <f t="shared" si="114"/>
        <v>0.48524113878129815</v>
      </c>
      <c r="W74" s="77">
        <f t="shared" si="85"/>
        <v>0.94265718443870994</v>
      </c>
      <c r="X74" s="77">
        <f t="shared" si="86"/>
        <v>2.8418412850055477</v>
      </c>
    </row>
    <row r="75" spans="1:24" ht="19.95" customHeight="1" x14ac:dyDescent="0.3">
      <c r="A75" s="54">
        <v>44774</v>
      </c>
      <c r="B75" s="45">
        <v>95745</v>
      </c>
      <c r="C75" s="45">
        <v>160673.25</v>
      </c>
      <c r="D75" s="45">
        <v>256418.25</v>
      </c>
      <c r="E75" s="45">
        <v>80410.25</v>
      </c>
      <c r="F75" s="45">
        <v>4097</v>
      </c>
      <c r="G75" s="45">
        <v>84507.25</v>
      </c>
      <c r="H75" s="45">
        <v>340925.5</v>
      </c>
      <c r="I75" s="45">
        <v>189652</v>
      </c>
      <c r="J75" s="45">
        <v>2342123.3539999998</v>
      </c>
      <c r="K75" s="45">
        <v>12763.41</v>
      </c>
      <c r="L75" s="45">
        <v>2354886.764</v>
      </c>
      <c r="M75" s="45">
        <v>133</v>
      </c>
      <c r="N75" s="45">
        <v>1029683.4179999999</v>
      </c>
      <c r="O75" s="45">
        <v>1312439.936</v>
      </c>
      <c r="P75" s="45">
        <v>2635</v>
      </c>
      <c r="Q75" s="45">
        <v>10128.41</v>
      </c>
      <c r="R75" s="45">
        <v>0</v>
      </c>
      <c r="S75" s="28">
        <f t="shared" ref="S75" si="115">(N75+P75)/SUM(N75:Q75)</f>
        <v>0.43837284823262951</v>
      </c>
      <c r="T75" s="28">
        <f t="shared" ref="T75" si="116">(O75+Q75)/SUM(N75:Q75)</f>
        <v>0.56162715176737044</v>
      </c>
      <c r="U75" s="28">
        <f t="shared" ref="U75" si="117">(B75+E75)/H75</f>
        <v>0.51669719630828437</v>
      </c>
      <c r="V75" s="28">
        <f t="shared" ref="V75" si="118">(C75+F75)/H75</f>
        <v>0.48330280369171563</v>
      </c>
      <c r="W75" s="70">
        <f t="shared" si="85"/>
        <v>0.93536951070149765</v>
      </c>
      <c r="X75" s="70">
        <f t="shared" si="86"/>
        <v>3.0342751657402176</v>
      </c>
    </row>
    <row r="76" spans="1:24" ht="19.95" customHeight="1" x14ac:dyDescent="0.3">
      <c r="A76" s="54">
        <v>44805</v>
      </c>
      <c r="B76" s="45">
        <v>84466</v>
      </c>
      <c r="C76" s="45">
        <v>143416</v>
      </c>
      <c r="D76" s="45">
        <v>227882</v>
      </c>
      <c r="E76" s="45">
        <v>80598</v>
      </c>
      <c r="F76" s="45">
        <v>3750.25</v>
      </c>
      <c r="G76" s="45">
        <v>84348.25</v>
      </c>
      <c r="H76" s="45">
        <v>312230.25</v>
      </c>
      <c r="I76" s="45">
        <v>173300</v>
      </c>
      <c r="J76" s="45">
        <v>2070391.1880000001</v>
      </c>
      <c r="K76" s="45">
        <v>17613.16</v>
      </c>
      <c r="L76" s="45">
        <v>2088004.348</v>
      </c>
      <c r="M76" s="45">
        <v>131</v>
      </c>
      <c r="N76" s="45">
        <v>903711.75699999998</v>
      </c>
      <c r="O76" s="45">
        <v>1166679.4310000001</v>
      </c>
      <c r="P76" s="45">
        <v>481.68</v>
      </c>
      <c r="Q76" s="45">
        <v>17131.48</v>
      </c>
      <c r="R76" s="45">
        <v>0</v>
      </c>
      <c r="S76" s="28">
        <f t="shared" ref="S76" si="119">(N76+P76)/SUM(N76:Q76)</f>
        <v>0.43304193205635988</v>
      </c>
      <c r="T76" s="28">
        <f t="shared" ref="T76" si="120">(O76+Q76)/SUM(N76:Q76)</f>
        <v>0.56695806794364012</v>
      </c>
      <c r="U76" s="28">
        <f t="shared" ref="U76" si="121">(B76+E76)/H76</f>
        <v>0.52866114029630373</v>
      </c>
      <c r="V76" s="28">
        <f t="shared" ref="V76" si="122">(C76+F76)/H76</f>
        <v>0.47133885970369621</v>
      </c>
      <c r="W76" s="70">
        <f t="shared" si="85"/>
        <v>0.89157084524790386</v>
      </c>
      <c r="X76" s="70">
        <f t="shared" si="86"/>
        <v>2.7016802364008736</v>
      </c>
    </row>
    <row r="77" spans="1:24" ht="19.95" customHeight="1" x14ac:dyDescent="0.3">
      <c r="A77" s="54">
        <v>44835</v>
      </c>
      <c r="B77" s="45">
        <v>89574.25</v>
      </c>
      <c r="C77" s="45">
        <v>144042.75</v>
      </c>
      <c r="D77" s="45">
        <v>233617</v>
      </c>
      <c r="E77" s="45">
        <v>81108.25</v>
      </c>
      <c r="F77" s="45">
        <v>3727</v>
      </c>
      <c r="G77" s="45">
        <v>84835.25</v>
      </c>
      <c r="H77" s="45">
        <v>318452.25</v>
      </c>
      <c r="I77" s="45">
        <v>177361</v>
      </c>
      <c r="J77" s="45">
        <v>2165879.4309999999</v>
      </c>
      <c r="K77" s="45">
        <v>11591.11</v>
      </c>
      <c r="L77" s="45">
        <v>2177470.5410000002</v>
      </c>
      <c r="M77" s="45">
        <v>138</v>
      </c>
      <c r="N77" s="45">
        <v>974526.60600000003</v>
      </c>
      <c r="O77" s="45">
        <v>1191352.825</v>
      </c>
      <c r="P77" s="45">
        <v>1429.11</v>
      </c>
      <c r="Q77" s="45">
        <v>10162</v>
      </c>
      <c r="R77" s="45">
        <v>0</v>
      </c>
      <c r="S77" s="28">
        <f t="shared" ref="S77" si="123">(N77+P77)/SUM(N77:Q77)</f>
        <v>0.44820616289568443</v>
      </c>
      <c r="T77" s="28">
        <f t="shared" ref="T77" si="124">(O77+Q77)/SUM(N77:Q77)</f>
        <v>0.55179383710431562</v>
      </c>
      <c r="U77" s="28">
        <f t="shared" ref="U77" si="125">(B77+E77)/H77</f>
        <v>0.53597517367203407</v>
      </c>
      <c r="V77" s="28">
        <f t="shared" ref="V77" si="126">(C77+F77)/H77</f>
        <v>0.46402482632796599</v>
      </c>
      <c r="W77" s="70">
        <f t="shared" si="85"/>
        <v>0.86575805955502172</v>
      </c>
      <c r="X77" s="70">
        <f t="shared" si="86"/>
        <v>2.7537727536607721</v>
      </c>
    </row>
    <row r="78" spans="1:24" ht="19.95" customHeight="1" x14ac:dyDescent="0.3">
      <c r="A78" s="54">
        <v>44866</v>
      </c>
      <c r="B78" s="45">
        <v>92988.25</v>
      </c>
      <c r="C78" s="45">
        <v>123178.5</v>
      </c>
      <c r="D78" s="45">
        <v>216166.75</v>
      </c>
      <c r="E78" s="45">
        <v>66016.5</v>
      </c>
      <c r="F78" s="45">
        <v>3760</v>
      </c>
      <c r="G78" s="45">
        <v>69776.5</v>
      </c>
      <c r="H78" s="45">
        <v>285943.25</v>
      </c>
      <c r="I78" s="45">
        <v>159326</v>
      </c>
      <c r="J78" s="45">
        <v>2062275.818</v>
      </c>
      <c r="K78" s="45">
        <v>17471.34</v>
      </c>
      <c r="L78" s="45">
        <v>2079747.1580000001</v>
      </c>
      <c r="M78" s="45">
        <v>134</v>
      </c>
      <c r="N78" s="45">
        <v>1037824.273</v>
      </c>
      <c r="O78" s="45">
        <v>1024451.545</v>
      </c>
      <c r="P78" s="45">
        <v>2976.23</v>
      </c>
      <c r="Q78" s="45">
        <v>14495.11</v>
      </c>
      <c r="R78" s="45">
        <v>0</v>
      </c>
      <c r="S78" s="28">
        <f t="shared" ref="S78" si="127">(N78+P78)/SUM(N78:Q78)</f>
        <v>0.50044569071602496</v>
      </c>
      <c r="T78" s="28">
        <f t="shared" ref="T78" si="128">(O78+Q78)/SUM(N78:Q78)</f>
        <v>0.49955430928397498</v>
      </c>
      <c r="U78" s="28">
        <f t="shared" ref="U78" si="129">(B78+E78)/H78</f>
        <v>0.55607100359949047</v>
      </c>
      <c r="V78" s="28">
        <f t="shared" ref="V78" si="130">(C78+F78)/H78</f>
        <v>0.44392899640050953</v>
      </c>
      <c r="W78" s="70">
        <f t="shared" si="85"/>
        <v>0.79833149638611423</v>
      </c>
      <c r="X78" s="70">
        <f t="shared" si="86"/>
        <v>3.0979878612426819</v>
      </c>
    </row>
    <row r="79" spans="1:24" ht="19.95" customHeight="1" x14ac:dyDescent="0.3">
      <c r="A79" s="54">
        <v>44896</v>
      </c>
      <c r="B79" s="45">
        <v>90837.75</v>
      </c>
      <c r="C79" s="45">
        <v>125724.5</v>
      </c>
      <c r="D79" s="45">
        <v>216562.25</v>
      </c>
      <c r="E79" s="45">
        <v>53602.5</v>
      </c>
      <c r="F79" s="45">
        <v>3800</v>
      </c>
      <c r="G79" s="45">
        <v>57402.5</v>
      </c>
      <c r="H79" s="45">
        <v>273964.75</v>
      </c>
      <c r="I79" s="45">
        <v>151999</v>
      </c>
      <c r="J79" s="45">
        <v>2052814.8810000001</v>
      </c>
      <c r="K79" s="45">
        <v>11927.903</v>
      </c>
      <c r="L79" s="45">
        <v>2064742.784</v>
      </c>
      <c r="M79" s="45">
        <v>131</v>
      </c>
      <c r="N79" s="45">
        <v>1022287.491</v>
      </c>
      <c r="O79" s="45">
        <v>1030527.39</v>
      </c>
      <c r="P79" s="45">
        <v>1999.703</v>
      </c>
      <c r="Q79" s="45">
        <v>9928.2000000000007</v>
      </c>
      <c r="R79" s="45">
        <v>0</v>
      </c>
      <c r="S79" s="28">
        <f t="shared" ref="S79" si="131">(N79+P79)/SUM(N79:Q79)</f>
        <v>0.49608464644475542</v>
      </c>
      <c r="T79" s="28">
        <f t="shared" ref="T79" si="132">(O79+Q79)/SUM(N79:Q79)</f>
        <v>0.50391535355524453</v>
      </c>
      <c r="U79" s="28">
        <f t="shared" ref="U79" si="133">(B79+E79)/H79</f>
        <v>0.52722202400126295</v>
      </c>
      <c r="V79" s="28">
        <f t="shared" ref="V79" si="134">(C79+F79)/H79</f>
        <v>0.47277797599873705</v>
      </c>
      <c r="W79" s="70">
        <f t="shared" si="85"/>
        <v>0.89673411670223502</v>
      </c>
      <c r="X79" s="70">
        <f t="shared" si="86"/>
        <v>3.7726971821784767</v>
      </c>
    </row>
    <row r="80" spans="1:24" ht="19.95" customHeight="1" x14ac:dyDescent="0.3">
      <c r="A80" s="54">
        <v>44927</v>
      </c>
      <c r="B80" s="45">
        <v>96430.5</v>
      </c>
      <c r="C80" s="45">
        <v>134589</v>
      </c>
      <c r="D80" s="45">
        <v>231019.5</v>
      </c>
      <c r="E80" s="45">
        <v>54223</v>
      </c>
      <c r="F80" s="45">
        <v>3137</v>
      </c>
      <c r="G80" s="45">
        <v>57360</v>
      </c>
      <c r="H80" s="45">
        <v>288379.5</v>
      </c>
      <c r="I80" s="45">
        <v>160428</v>
      </c>
      <c r="J80" s="45">
        <v>2189975.8665</v>
      </c>
      <c r="K80" s="45">
        <v>7099</v>
      </c>
      <c r="L80" s="45">
        <v>2197074.8665</v>
      </c>
      <c r="M80" s="45">
        <v>140</v>
      </c>
      <c r="N80" s="45">
        <v>1093998.0205000001</v>
      </c>
      <c r="O80" s="45">
        <v>1095977.8459999999</v>
      </c>
      <c r="P80" s="45">
        <v>981</v>
      </c>
      <c r="Q80" s="45">
        <v>6118</v>
      </c>
      <c r="R80" s="45">
        <v>0</v>
      </c>
      <c r="S80" s="28">
        <f t="shared" ref="S80" si="135">(N80+P80)/SUM(N80:Q80)</f>
        <v>0.49838038621065811</v>
      </c>
      <c r="T80" s="28">
        <f t="shared" ref="T80" si="136">(O80+Q80)/SUM(N80:Q80)</f>
        <v>0.50161961378934194</v>
      </c>
      <c r="U80" s="28">
        <f t="shared" ref="U80" si="137">(B80+E80)/H80</f>
        <v>0.52241404121998958</v>
      </c>
      <c r="V80" s="28">
        <f t="shared" ref="V80" si="138">(C80+F80)/H80</f>
        <v>0.47758595878001037</v>
      </c>
      <c r="W80" s="70">
        <f t="shared" si="85"/>
        <v>0.91419051001138374</v>
      </c>
      <c r="X80" s="70">
        <f t="shared" si="86"/>
        <v>4.027536610878661</v>
      </c>
    </row>
    <row r="81" spans="1:24" ht="19.95" customHeight="1" x14ac:dyDescent="0.3">
      <c r="A81" s="54">
        <v>44958</v>
      </c>
      <c r="B81" s="45">
        <v>96399.25</v>
      </c>
      <c r="C81" s="45">
        <v>108808.25</v>
      </c>
      <c r="D81" s="45">
        <v>205207.5</v>
      </c>
      <c r="E81" s="45">
        <v>47129.25</v>
      </c>
      <c r="F81" s="45">
        <v>4630</v>
      </c>
      <c r="G81" s="45">
        <v>51759.25</v>
      </c>
      <c r="H81" s="45">
        <v>256966.75</v>
      </c>
      <c r="I81" s="45">
        <v>141917</v>
      </c>
      <c r="J81" s="45">
        <v>1980603.629</v>
      </c>
      <c r="K81" s="45">
        <v>7349.9394876956903</v>
      </c>
      <c r="L81" s="45">
        <v>1987953.5684877001</v>
      </c>
      <c r="M81" s="45">
        <v>132</v>
      </c>
      <c r="N81" s="45">
        <v>1097120.7139999999</v>
      </c>
      <c r="O81" s="45">
        <v>883482.91500000097</v>
      </c>
      <c r="P81" s="45">
        <v>1093.6799879074099</v>
      </c>
      <c r="Q81" s="45">
        <v>6256.2594997882798</v>
      </c>
      <c r="R81" s="45">
        <v>0</v>
      </c>
      <c r="S81" s="28">
        <f t="shared" ref="S81" si="139">(N81+P81)/SUM(N81:Q81)</f>
        <v>0.55243462996138093</v>
      </c>
      <c r="T81" s="28">
        <f t="shared" ref="T81" si="140">(O81+Q81)/SUM(N81:Q81)</f>
        <v>0.44756537003861913</v>
      </c>
      <c r="U81" s="28">
        <f t="shared" ref="U81" si="141">(B81+E81)/H81</f>
        <v>0.5585489173210153</v>
      </c>
      <c r="V81" s="28">
        <f t="shared" ref="V81" si="142">(C81+F81)/H81</f>
        <v>0.44145108267898475</v>
      </c>
      <c r="W81" s="70">
        <f t="shared" si="85"/>
        <v>0.79035348380286841</v>
      </c>
      <c r="X81" s="70">
        <f t="shared" si="86"/>
        <v>3.964653660939832</v>
      </c>
    </row>
    <row r="82" spans="1:24" ht="19.95" customHeight="1" x14ac:dyDescent="0.3">
      <c r="A82" s="54">
        <v>44986</v>
      </c>
      <c r="B82" s="45">
        <v>100472.5</v>
      </c>
      <c r="C82" s="45">
        <v>105315</v>
      </c>
      <c r="D82" s="45">
        <v>205787.5</v>
      </c>
      <c r="E82" s="45">
        <v>38912</v>
      </c>
      <c r="F82" s="45">
        <v>4115</v>
      </c>
      <c r="G82" s="45">
        <v>43027</v>
      </c>
      <c r="H82" s="45">
        <v>248814.5</v>
      </c>
      <c r="I82" s="45">
        <v>137971</v>
      </c>
      <c r="J82" s="45">
        <v>2030238.0530000001</v>
      </c>
      <c r="K82" s="45">
        <v>9707.9455533027594</v>
      </c>
      <c r="L82" s="45">
        <v>2039945.9985533101</v>
      </c>
      <c r="M82" s="45">
        <v>131</v>
      </c>
      <c r="N82" s="45">
        <v>1126802.1769999999</v>
      </c>
      <c r="O82" s="45">
        <v>903435.87600000005</v>
      </c>
      <c r="P82" s="45">
        <v>716.00001955032303</v>
      </c>
      <c r="Q82" s="45">
        <v>8991.9455337524396</v>
      </c>
      <c r="R82" s="45">
        <v>0</v>
      </c>
      <c r="S82" s="28">
        <f t="shared" ref="S82" si="143">(N82+P82)/SUM(N82:Q82)</f>
        <v>0.55271961994051233</v>
      </c>
      <c r="T82" s="28">
        <f t="shared" ref="T82" si="144">(O82+Q82)/SUM(N82:Q82)</f>
        <v>0.44728038005948778</v>
      </c>
      <c r="U82" s="28">
        <f t="shared" ref="U82" si="145">(B82+E82)/H82</f>
        <v>0.56019444204417346</v>
      </c>
      <c r="V82" s="28">
        <f t="shared" ref="V82" si="146">(C82+F82)/H82</f>
        <v>0.43980555795582654</v>
      </c>
      <c r="W82" s="70">
        <f t="shared" si="85"/>
        <v>0.78509446889718726</v>
      </c>
      <c r="X82" s="70">
        <f t="shared" si="86"/>
        <v>4.7827526901712876</v>
      </c>
    </row>
    <row r="83" spans="1:24" ht="19.95" customHeight="1" x14ac:dyDescent="0.3">
      <c r="A83" s="54">
        <v>45017</v>
      </c>
      <c r="B83" s="45">
        <v>91470.75</v>
      </c>
      <c r="C83" s="45">
        <v>118964</v>
      </c>
      <c r="D83" s="45">
        <v>210434.75</v>
      </c>
      <c r="E83" s="45">
        <v>41249.5</v>
      </c>
      <c r="F83" s="45">
        <v>4730</v>
      </c>
      <c r="G83" s="45">
        <v>45979.5</v>
      </c>
      <c r="H83" s="45">
        <v>256414.25</v>
      </c>
      <c r="I83" s="45">
        <v>142166</v>
      </c>
      <c r="J83" s="45">
        <v>2007389.8595</v>
      </c>
      <c r="K83" s="45">
        <v>7713.1699829101599</v>
      </c>
      <c r="L83" s="45">
        <v>2015103.0294829099</v>
      </c>
      <c r="M83" s="45">
        <v>147</v>
      </c>
      <c r="N83" s="45">
        <v>1013316.6445000001</v>
      </c>
      <c r="O83" s="45">
        <v>994073.21499999997</v>
      </c>
      <c r="P83" s="45">
        <v>896.39999389648403</v>
      </c>
      <c r="Q83" s="45">
        <v>6816.7699890136701</v>
      </c>
      <c r="R83" s="45">
        <v>0</v>
      </c>
      <c r="S83" s="28">
        <f t="shared" ref="S83" si="147">(N83+P83)/SUM(N83:Q83)</f>
        <v>0.503305801070703</v>
      </c>
      <c r="T83" s="28">
        <f t="shared" ref="T83" si="148">(O83+Q83)/SUM(N83:Q83)</f>
        <v>0.496694198929297</v>
      </c>
      <c r="U83" s="28">
        <f t="shared" ref="U83" si="149">(B83+E83)/H83</f>
        <v>0.5176009133657743</v>
      </c>
      <c r="V83" s="28">
        <f t="shared" ref="V83" si="150">(C83+F83)/H83</f>
        <v>0.48239908663422565</v>
      </c>
      <c r="W83" s="70">
        <f t="shared" si="85"/>
        <v>0.93199040839660863</v>
      </c>
      <c r="X83" s="70">
        <f t="shared" si="86"/>
        <v>4.5767080981741861</v>
      </c>
    </row>
    <row r="84" spans="1:24" ht="19.95" customHeight="1" x14ac:dyDescent="0.3">
      <c r="A84" s="54">
        <v>45047</v>
      </c>
      <c r="B84" s="45">
        <v>88044</v>
      </c>
      <c r="C84" s="45">
        <v>129203</v>
      </c>
      <c r="D84" s="45">
        <v>217247</v>
      </c>
      <c r="E84" s="45">
        <v>45367.5</v>
      </c>
      <c r="F84" s="45">
        <v>3260</v>
      </c>
      <c r="G84" s="45">
        <v>48627.5</v>
      </c>
      <c r="H84" s="45">
        <v>265874.5</v>
      </c>
      <c r="I84" s="45">
        <v>146601</v>
      </c>
      <c r="J84" s="45">
        <v>2045017.32</v>
      </c>
      <c r="K84" s="45">
        <v>11551.6400632858</v>
      </c>
      <c r="L84" s="45">
        <v>2056568.9600632901</v>
      </c>
      <c r="M84" s="45">
        <v>155</v>
      </c>
      <c r="N84" s="45">
        <v>963537.03049999801</v>
      </c>
      <c r="O84" s="45">
        <v>1081480.2895</v>
      </c>
      <c r="P84" s="45">
        <v>1167.0699768066399</v>
      </c>
      <c r="Q84" s="45">
        <v>10384.5700864792</v>
      </c>
      <c r="R84" s="45">
        <v>0</v>
      </c>
      <c r="S84" s="28">
        <f t="shared" ref="S84" si="151">(N84+P84)/SUM(N84:Q84)</f>
        <v>0.46908424624240136</v>
      </c>
      <c r="T84" s="28">
        <f t="shared" ref="T84" si="152">(O84+Q84)/SUM(N84:Q84)</f>
        <v>0.5309157537575987</v>
      </c>
      <c r="U84" s="28">
        <f t="shared" ref="U84" si="153">(B84+E84)/H84</f>
        <v>0.50178373631168094</v>
      </c>
      <c r="V84" s="28">
        <f t="shared" ref="V84" si="154">(C84+F84)/H84</f>
        <v>0.49821626368831912</v>
      </c>
      <c r="W84" s="70">
        <f t="shared" si="85"/>
        <v>0.99289041799245192</v>
      </c>
      <c r="X84" s="70">
        <f t="shared" si="86"/>
        <v>4.467574931880109</v>
      </c>
    </row>
    <row r="85" spans="1:24" ht="19.95" customHeight="1" x14ac:dyDescent="0.3">
      <c r="A85" s="54">
        <v>45078</v>
      </c>
      <c r="B85" s="45">
        <v>82413.75</v>
      </c>
      <c r="C85" s="45">
        <v>124338.25</v>
      </c>
      <c r="D85" s="45">
        <v>206752</v>
      </c>
      <c r="E85" s="45">
        <v>53234.5</v>
      </c>
      <c r="F85" s="45">
        <v>4011</v>
      </c>
      <c r="G85" s="45">
        <v>57245.5</v>
      </c>
      <c r="H85" s="45">
        <v>263997.5</v>
      </c>
      <c r="I85" s="45">
        <v>145825</v>
      </c>
      <c r="J85" s="45">
        <v>1900593.4005</v>
      </c>
      <c r="K85" s="45">
        <v>11621.561496734599</v>
      </c>
      <c r="L85" s="45">
        <v>1912214.96199674</v>
      </c>
      <c r="M85" s="45">
        <v>148</v>
      </c>
      <c r="N85" s="45">
        <v>899461.74250000005</v>
      </c>
      <c r="O85" s="45">
        <v>1001131.6580000001</v>
      </c>
      <c r="P85" s="45">
        <v>889.62449645996105</v>
      </c>
      <c r="Q85" s="45">
        <v>10731.9370002747</v>
      </c>
      <c r="R85" s="45">
        <v>0</v>
      </c>
      <c r="S85" s="28">
        <f t="shared" ref="S85" si="155">(N85+P85)/SUM(N85:Q85)</f>
        <v>0.47084213066522251</v>
      </c>
      <c r="T85" s="28">
        <f t="shared" ref="T85" si="156">(O85+Q85)/SUM(N85:Q85)</f>
        <v>0.5291578693347776</v>
      </c>
      <c r="U85" s="28">
        <f t="shared" ref="U85" si="157">(B85+E85)/H85</f>
        <v>0.51382399454540284</v>
      </c>
      <c r="V85" s="28">
        <f t="shared" ref="V85" si="158">(C85+F85)/H85</f>
        <v>0.4861760054545971</v>
      </c>
      <c r="W85" s="70">
        <f t="shared" si="85"/>
        <v>0.9461917127570757</v>
      </c>
      <c r="X85" s="70">
        <f t="shared" si="86"/>
        <v>3.6116725332122175</v>
      </c>
    </row>
    <row r="86" spans="1:24" s="75" customFormat="1" ht="19.95" customHeight="1" x14ac:dyDescent="0.3">
      <c r="A86" s="72">
        <v>45108</v>
      </c>
      <c r="B86" s="73">
        <v>88941.5</v>
      </c>
      <c r="C86" s="73">
        <v>141574.75</v>
      </c>
      <c r="D86" s="73">
        <v>230516.25</v>
      </c>
      <c r="E86" s="73">
        <v>64531</v>
      </c>
      <c r="F86" s="73">
        <v>3155</v>
      </c>
      <c r="G86" s="73">
        <v>67686</v>
      </c>
      <c r="H86" s="73">
        <v>298202.25</v>
      </c>
      <c r="I86" s="73">
        <v>164851</v>
      </c>
      <c r="J86" s="73">
        <v>2118696.6765000001</v>
      </c>
      <c r="K86" s="73">
        <v>4625.8029260635403</v>
      </c>
      <c r="L86" s="73">
        <v>2123322.4794260701</v>
      </c>
      <c r="M86" s="73">
        <v>167</v>
      </c>
      <c r="N86" s="73">
        <v>969256.15599999903</v>
      </c>
      <c r="O86" s="73">
        <v>1149440.5205000001</v>
      </c>
      <c r="P86" s="73">
        <v>977.33148193359398</v>
      </c>
      <c r="Q86" s="73">
        <v>3648.4714441299402</v>
      </c>
      <c r="R86" s="73">
        <v>0</v>
      </c>
      <c r="S86" s="74">
        <f t="shared" ref="S86:S89" si="159">(N86+P86)/SUM(N86:Q86)</f>
        <v>0.45694118386774119</v>
      </c>
      <c r="T86" s="74">
        <f t="shared" ref="T86:T89" si="160">(O86+Q86)/SUM(N86:Q86)</f>
        <v>0.54305881613225881</v>
      </c>
      <c r="U86" s="74">
        <f t="shared" ref="U86:U89" si="161">(B86+E86)/H86</f>
        <v>0.51465909462453752</v>
      </c>
      <c r="V86" s="74">
        <f t="shared" ref="V86:V89" si="162">(C86+F86)/H86</f>
        <v>0.48534090537546248</v>
      </c>
      <c r="W86" s="77">
        <f t="shared" si="85"/>
        <v>0.94303376826467278</v>
      </c>
      <c r="X86" s="77">
        <f t="shared" si="86"/>
        <v>3.4056710398014363</v>
      </c>
    </row>
    <row r="87" spans="1:24" ht="19.95" customHeight="1" x14ac:dyDescent="0.3">
      <c r="A87" s="54">
        <v>45139</v>
      </c>
      <c r="B87" s="45">
        <v>89958.5</v>
      </c>
      <c r="C87" s="45">
        <v>136787.5</v>
      </c>
      <c r="D87" s="45">
        <v>226746</v>
      </c>
      <c r="E87" s="45">
        <v>58051.25</v>
      </c>
      <c r="F87" s="45">
        <v>2435</v>
      </c>
      <c r="G87" s="45">
        <v>60486.25</v>
      </c>
      <c r="H87" s="45">
        <v>287232.25</v>
      </c>
      <c r="I87" s="45">
        <v>158463</v>
      </c>
      <c r="J87" s="45">
        <v>2061519.78</v>
      </c>
      <c r="K87" s="45">
        <v>8476.1779756546002</v>
      </c>
      <c r="L87" s="45">
        <v>2069995.95797565</v>
      </c>
      <c r="M87" s="45">
        <v>145</v>
      </c>
      <c r="N87" s="45">
        <v>978922.36799999897</v>
      </c>
      <c r="O87" s="45">
        <v>1082597.412</v>
      </c>
      <c r="P87" s="45">
        <v>862.50650024414097</v>
      </c>
      <c r="Q87" s="45">
        <v>7613.6714754104596</v>
      </c>
      <c r="R87" s="45">
        <v>0</v>
      </c>
      <c r="S87" s="28">
        <f t="shared" si="159"/>
        <v>0.47332695057937257</v>
      </c>
      <c r="T87" s="28">
        <f t="shared" si="160"/>
        <v>0.52667304942062754</v>
      </c>
      <c r="U87" s="28">
        <f t="shared" si="161"/>
        <v>0.51529641953506267</v>
      </c>
      <c r="V87" s="28">
        <f t="shared" si="162"/>
        <v>0.48470358046493733</v>
      </c>
      <c r="W87" s="70">
        <f t="shared" si="85"/>
        <v>0.94063060034896351</v>
      </c>
      <c r="X87" s="70">
        <f t="shared" si="86"/>
        <v>3.7487197503564862</v>
      </c>
    </row>
    <row r="88" spans="1:24" ht="19.95" customHeight="1" x14ac:dyDescent="0.3">
      <c r="A88" s="54">
        <v>45170</v>
      </c>
      <c r="B88" s="45">
        <v>81514.75</v>
      </c>
      <c r="C88" s="45">
        <v>130072.75</v>
      </c>
      <c r="D88" s="45">
        <v>211587.5</v>
      </c>
      <c r="E88" s="45">
        <v>57092</v>
      </c>
      <c r="F88" s="45">
        <v>2299</v>
      </c>
      <c r="G88" s="45">
        <v>59391</v>
      </c>
      <c r="H88" s="45">
        <v>270978.5</v>
      </c>
      <c r="I88" s="45">
        <v>149039</v>
      </c>
      <c r="J88" s="45">
        <v>1924086.3060000001</v>
      </c>
      <c r="K88" s="45">
        <v>8260.1915235519391</v>
      </c>
      <c r="L88" s="45">
        <v>1932346.4975235499</v>
      </c>
      <c r="M88" s="45">
        <v>138</v>
      </c>
      <c r="N88" s="45">
        <v>907716.28299999901</v>
      </c>
      <c r="O88" s="45">
        <v>1016370.023</v>
      </c>
      <c r="P88" s="45">
        <v>889.67351341247604</v>
      </c>
      <c r="Q88" s="45">
        <v>7370.5180101394699</v>
      </c>
      <c r="R88" s="45">
        <v>0</v>
      </c>
      <c r="S88" s="28">
        <f t="shared" si="159"/>
        <v>0.47020860786502794</v>
      </c>
      <c r="T88" s="28">
        <f t="shared" si="160"/>
        <v>0.52979139213497217</v>
      </c>
      <c r="U88" s="28">
        <f t="shared" si="161"/>
        <v>0.51150460276368792</v>
      </c>
      <c r="V88" s="28">
        <f t="shared" si="162"/>
        <v>0.48849539723631208</v>
      </c>
      <c r="W88" s="70">
        <f t="shared" si="85"/>
        <v>0.95501662076341876</v>
      </c>
      <c r="X88" s="70">
        <f t="shared" si="86"/>
        <v>3.5626189153238705</v>
      </c>
    </row>
    <row r="89" spans="1:24" ht="19.95" customHeight="1" x14ac:dyDescent="0.3">
      <c r="A89" s="54">
        <v>45200</v>
      </c>
      <c r="B89" s="45">
        <v>92589</v>
      </c>
      <c r="C89" s="45">
        <v>146199</v>
      </c>
      <c r="D89" s="45">
        <v>238788</v>
      </c>
      <c r="E89" s="45">
        <v>64675</v>
      </c>
      <c r="F89" s="45">
        <v>3111</v>
      </c>
      <c r="G89" s="45">
        <v>67786</v>
      </c>
      <c r="H89" s="45">
        <v>306574</v>
      </c>
      <c r="I89" s="45">
        <v>167855</v>
      </c>
      <c r="J89" s="45">
        <v>2184383.10950001</v>
      </c>
      <c r="K89" s="45">
        <v>18610.434590339701</v>
      </c>
      <c r="L89" s="45">
        <v>2202993.5440903502</v>
      </c>
      <c r="M89" s="45">
        <v>152</v>
      </c>
      <c r="N89" s="45">
        <v>1036066.8405</v>
      </c>
      <c r="O89" s="45">
        <v>1148316.2690000001</v>
      </c>
      <c r="P89" s="45">
        <v>1065.70948028564</v>
      </c>
      <c r="Q89" s="45">
        <v>17544.725110054002</v>
      </c>
      <c r="R89" s="45">
        <v>0</v>
      </c>
      <c r="S89" s="28">
        <f t="shared" si="159"/>
        <v>0.47078329065577834</v>
      </c>
      <c r="T89" s="28">
        <f t="shared" si="160"/>
        <v>0.5292167093442216</v>
      </c>
      <c r="U89" s="28">
        <f t="shared" si="161"/>
        <v>0.51297239818118956</v>
      </c>
      <c r="V89" s="28">
        <f t="shared" si="162"/>
        <v>0.48702760181881044</v>
      </c>
      <c r="W89" s="70">
        <f t="shared" si="85"/>
        <v>0.94942262692033774</v>
      </c>
      <c r="X89" s="70">
        <f t="shared" si="86"/>
        <v>3.5226742985277197</v>
      </c>
    </row>
    <row r="90" spans="1:24" ht="19.95" customHeight="1" x14ac:dyDescent="0.3">
      <c r="A90" s="54">
        <v>45231</v>
      </c>
      <c r="B90" s="45">
        <v>101627.75</v>
      </c>
      <c r="C90" s="45">
        <v>128418.5</v>
      </c>
      <c r="D90" s="45">
        <v>230046.25</v>
      </c>
      <c r="E90" s="45">
        <v>44485</v>
      </c>
      <c r="F90" s="45">
        <v>1474</v>
      </c>
      <c r="G90" s="45">
        <v>45959</v>
      </c>
      <c r="H90" s="45">
        <v>276005.25</v>
      </c>
      <c r="I90" s="45">
        <v>151586</v>
      </c>
      <c r="J90" s="45">
        <v>2209620.5019999999</v>
      </c>
      <c r="K90" s="45">
        <v>9288.1295819282495</v>
      </c>
      <c r="L90" s="45">
        <v>2218908.63158193</v>
      </c>
      <c r="M90" s="45">
        <v>137</v>
      </c>
      <c r="N90" s="45">
        <v>1179793.96</v>
      </c>
      <c r="O90" s="45">
        <v>1029826.542</v>
      </c>
      <c r="P90" s="45">
        <v>853.60700607299805</v>
      </c>
      <c r="Q90" s="45">
        <v>8434.5225758552606</v>
      </c>
      <c r="R90" s="45">
        <v>0</v>
      </c>
      <c r="S90" s="28">
        <f t="shared" ref="S90" si="163">(N90+P90)/SUM(N90:Q90)</f>
        <v>0.53208480520640145</v>
      </c>
      <c r="T90" s="28">
        <f t="shared" ref="T90" si="164">(O90+Q90)/SUM(N90:Q90)</f>
        <v>0.46791519479359861</v>
      </c>
      <c r="U90" s="28">
        <f t="shared" ref="U90" si="165">(B90+E90)/H90</f>
        <v>0.52938395193569687</v>
      </c>
      <c r="V90" s="28">
        <f t="shared" ref="V90" si="166">(C90+F90)/H90</f>
        <v>0.47061604806430313</v>
      </c>
      <c r="W90" s="70">
        <f t="shared" si="85"/>
        <v>0.8889881273194844</v>
      </c>
      <c r="X90" s="70">
        <f t="shared" si="86"/>
        <v>5.0054668291303122</v>
      </c>
    </row>
    <row r="91" spans="1:24" ht="19.95" customHeight="1" x14ac:dyDescent="0.3">
      <c r="A91" s="54">
        <v>45261</v>
      </c>
      <c r="B91" s="45">
        <v>91758</v>
      </c>
      <c r="C91" s="45">
        <v>121629.75</v>
      </c>
      <c r="D91" s="45">
        <v>213387.75</v>
      </c>
      <c r="E91" s="45">
        <v>49891</v>
      </c>
      <c r="F91" s="45">
        <v>4828</v>
      </c>
      <c r="G91" s="45">
        <v>54719</v>
      </c>
      <c r="H91" s="45">
        <v>268106.75</v>
      </c>
      <c r="I91" s="45">
        <v>147761</v>
      </c>
      <c r="J91" s="45">
        <v>1999507.8884999999</v>
      </c>
      <c r="K91" s="45">
        <v>20539.077682018298</v>
      </c>
      <c r="L91" s="45">
        <v>2020046.96618202</v>
      </c>
      <c r="M91" s="45">
        <v>128</v>
      </c>
      <c r="N91" s="45">
        <v>1041681.7425000001</v>
      </c>
      <c r="O91" s="45">
        <v>957826.14599999995</v>
      </c>
      <c r="P91" s="45">
        <v>979.15099143981899</v>
      </c>
      <c r="Q91" s="45">
        <v>19559.926690578501</v>
      </c>
      <c r="R91" s="45">
        <v>0</v>
      </c>
      <c r="S91" s="28">
        <f t="shared" ref="S91" si="167">(N91+P91)/SUM(N91:Q91)</f>
        <v>0.51615675820751683</v>
      </c>
      <c r="T91" s="28">
        <f t="shared" ref="T91" si="168">(O91+Q91)/SUM(N91:Q91)</f>
        <v>0.48384324179248323</v>
      </c>
      <c r="U91" s="28">
        <f t="shared" ref="U91" si="169">(B91+E91)/H91</f>
        <v>0.52833059965853157</v>
      </c>
      <c r="V91" s="28">
        <f t="shared" ref="V91" si="170">(C91+F91)/H91</f>
        <v>0.47166940034146848</v>
      </c>
      <c r="W91" s="70">
        <f t="shared" si="85"/>
        <v>0.89275427288579512</v>
      </c>
      <c r="X91" s="70">
        <f t="shared" si="86"/>
        <v>3.8997012006798371</v>
      </c>
    </row>
    <row r="92" spans="1:24" ht="19.95" customHeight="1" x14ac:dyDescent="0.3">
      <c r="A92" s="54">
        <v>45292</v>
      </c>
      <c r="B92" s="45">
        <v>94376</v>
      </c>
      <c r="C92" s="45">
        <v>129203.5</v>
      </c>
      <c r="D92" s="45">
        <v>223579.5</v>
      </c>
      <c r="E92" s="45">
        <v>50524</v>
      </c>
      <c r="F92" s="45">
        <v>2589</v>
      </c>
      <c r="G92" s="45">
        <v>53113</v>
      </c>
      <c r="H92" s="45">
        <v>276692.5</v>
      </c>
      <c r="I92" s="45">
        <v>152086</v>
      </c>
      <c r="J92" s="45">
        <v>2113566.1290000002</v>
      </c>
      <c r="K92" s="45">
        <v>10434.5635375977</v>
      </c>
      <c r="L92" s="45">
        <v>2124000.6925376002</v>
      </c>
      <c r="M92" s="45">
        <v>136</v>
      </c>
      <c r="N92" s="45">
        <v>1065658.7755</v>
      </c>
      <c r="O92" s="45">
        <v>1047907.3535</v>
      </c>
      <c r="P92" s="45">
        <v>504.82051086425798</v>
      </c>
      <c r="Q92" s="45">
        <v>9929.7430267334003</v>
      </c>
      <c r="R92" s="45">
        <v>0</v>
      </c>
      <c r="S92" s="28">
        <f t="shared" ref="S92" si="171">(N92+P92)/SUM(N92:Q92)</f>
        <v>0.50196009810952158</v>
      </c>
      <c r="T92" s="28">
        <f t="shared" ref="T92" si="172">(O92+Q92)/SUM(N92:Q92)</f>
        <v>0.49803990189047848</v>
      </c>
      <c r="U92" s="28">
        <f t="shared" ref="U92" si="173">(B92+E92)/H92</f>
        <v>0.52368604136360764</v>
      </c>
      <c r="V92" s="28">
        <f t="shared" ref="V92" si="174">(C92+F92)/H92</f>
        <v>0.47631395863639236</v>
      </c>
      <c r="W92" s="70">
        <f t="shared" si="85"/>
        <v>0.90954106280193237</v>
      </c>
      <c r="X92" s="70">
        <f t="shared" si="86"/>
        <v>4.209506147270913</v>
      </c>
    </row>
    <row r="93" spans="1:24" ht="19.95" customHeight="1" x14ac:dyDescent="0.3">
      <c r="A93" s="54">
        <v>45323</v>
      </c>
      <c r="B93" s="45">
        <v>99968.5</v>
      </c>
      <c r="C93" s="45">
        <v>130965</v>
      </c>
      <c r="D93" s="45">
        <v>230933.5</v>
      </c>
      <c r="E93" s="45">
        <v>46876.75</v>
      </c>
      <c r="F93" s="45">
        <v>4091</v>
      </c>
      <c r="G93" s="45">
        <v>50967.75</v>
      </c>
      <c r="H93" s="45">
        <v>281901.25</v>
      </c>
      <c r="I93" s="45">
        <v>154956</v>
      </c>
      <c r="J93" s="45">
        <v>2190631.5844999999</v>
      </c>
      <c r="K93" s="45">
        <v>14828.341725349401</v>
      </c>
      <c r="L93" s="45">
        <v>2205459.9262253498</v>
      </c>
      <c r="M93" s="45">
        <v>140</v>
      </c>
      <c r="N93" s="45">
        <v>1139354.8245000001</v>
      </c>
      <c r="O93" s="45">
        <v>1051276.76</v>
      </c>
      <c r="P93" s="45">
        <v>610.81450843811001</v>
      </c>
      <c r="Q93" s="45">
        <v>14217.5272169113</v>
      </c>
      <c r="R93" s="45">
        <v>0</v>
      </c>
      <c r="S93" s="28">
        <f t="shared" ref="S93" si="175">(N93+P93)/SUM(N93:Q93)</f>
        <v>0.51688340624691942</v>
      </c>
      <c r="T93" s="28">
        <f t="shared" ref="T93" si="176">(O93+Q93)/SUM(N93:Q93)</f>
        <v>0.48311659375308064</v>
      </c>
      <c r="U93" s="28">
        <f t="shared" ref="U93" si="177">(B93+E93)/H93</f>
        <v>0.52091024782614481</v>
      </c>
      <c r="V93" s="28">
        <f t="shared" ref="V93" si="178">(C93+F93)/H93</f>
        <v>0.47908975217385519</v>
      </c>
      <c r="W93" s="70">
        <f t="shared" si="85"/>
        <v>0.91971650427916463</v>
      </c>
      <c r="X93" s="70">
        <f t="shared" si="86"/>
        <v>4.5309730172511049</v>
      </c>
    </row>
    <row r="94" spans="1:24" ht="19.95" customHeight="1" x14ac:dyDescent="0.3">
      <c r="A94" s="54">
        <v>45352</v>
      </c>
      <c r="B94" s="45">
        <v>101170.25</v>
      </c>
      <c r="C94" s="45">
        <v>134944</v>
      </c>
      <c r="D94" s="45">
        <v>236114.25</v>
      </c>
      <c r="E94" s="45">
        <v>51382.75</v>
      </c>
      <c r="F94" s="45">
        <v>4203</v>
      </c>
      <c r="G94" s="45">
        <v>55585.75</v>
      </c>
      <c r="H94" s="45">
        <v>291700</v>
      </c>
      <c r="I94" s="45">
        <v>159948</v>
      </c>
      <c r="J94" s="45">
        <v>2258834.5010000002</v>
      </c>
      <c r="K94" s="45">
        <v>22574.150093555501</v>
      </c>
      <c r="L94" s="45">
        <v>2281408.6510935598</v>
      </c>
      <c r="M94" s="45">
        <v>141</v>
      </c>
      <c r="N94" s="45">
        <v>1137950.311</v>
      </c>
      <c r="O94" s="45">
        <v>1120884.19</v>
      </c>
      <c r="P94" s="45">
        <v>468.49499511718801</v>
      </c>
      <c r="Q94" s="45">
        <v>22105.655098438299</v>
      </c>
      <c r="R94" s="45">
        <v>0</v>
      </c>
      <c r="S94" s="28">
        <f t="shared" ref="S94" si="179">(N94+P94)/SUM(N94:Q94)</f>
        <v>0.49899819808671053</v>
      </c>
      <c r="T94" s="28">
        <f t="shared" ref="T94" si="180">(O94+Q94)/SUM(N94:Q94)</f>
        <v>0.50100180191328936</v>
      </c>
      <c r="U94" s="28">
        <f t="shared" ref="U94" si="181">(B94+E94)/H94</f>
        <v>0.52297908810421667</v>
      </c>
      <c r="V94" s="28">
        <f t="shared" ref="V94" si="182">(C94+F94)/H94</f>
        <v>0.47702091189578333</v>
      </c>
      <c r="W94" s="70">
        <f t="shared" si="85"/>
        <v>0.91212234436556472</v>
      </c>
      <c r="X94" s="70">
        <f t="shared" si="86"/>
        <v>4.2477478490440443</v>
      </c>
    </row>
    <row r="95" spans="1:24" ht="19.95" customHeight="1" x14ac:dyDescent="0.3">
      <c r="A95" s="54">
        <v>45383</v>
      </c>
      <c r="B95" s="45">
        <v>104072.5</v>
      </c>
      <c r="C95" s="45">
        <v>146779.25</v>
      </c>
      <c r="D95" s="45">
        <v>250851.75</v>
      </c>
      <c r="E95" s="45">
        <v>61355.25</v>
      </c>
      <c r="F95" s="45">
        <v>5383</v>
      </c>
      <c r="G95" s="45">
        <v>66738.25</v>
      </c>
      <c r="H95" s="45">
        <v>317590</v>
      </c>
      <c r="I95" s="45">
        <v>176235</v>
      </c>
      <c r="J95" s="45">
        <v>2452587.8355000098</v>
      </c>
      <c r="K95" s="45">
        <v>72184.886142015501</v>
      </c>
      <c r="L95" s="45">
        <v>2524772.7216420202</v>
      </c>
      <c r="M95" s="45">
        <v>144</v>
      </c>
      <c r="N95" s="45">
        <v>1195336.4240000099</v>
      </c>
      <c r="O95" s="45">
        <v>1257251.4114999999</v>
      </c>
      <c r="P95" s="45">
        <v>8552.0790970325506</v>
      </c>
      <c r="Q95" s="45">
        <v>63632.807044982903</v>
      </c>
      <c r="R95" s="45">
        <v>0</v>
      </c>
      <c r="S95" s="28">
        <f t="shared" ref="S95" si="183">(N95+P95)/SUM(N95:Q95)</f>
        <v>0.47683044607439945</v>
      </c>
      <c r="T95" s="28">
        <f t="shared" ref="T95" si="184">(O95+Q95)/SUM(N95:Q95)</f>
        <v>0.52316955392560061</v>
      </c>
      <c r="U95" s="28">
        <f t="shared" ref="U95" si="185">(B95+E95)/H95</f>
        <v>0.52088463112818417</v>
      </c>
      <c r="V95" s="28">
        <f t="shared" ref="V95" si="186">(C95+F95)/H95</f>
        <v>0.47911536887181588</v>
      </c>
      <c r="W95" s="70">
        <f t="shared" si="85"/>
        <v>0.91981091443243346</v>
      </c>
      <c r="X95" s="70">
        <f t="shared" si="86"/>
        <v>3.7587403026000832</v>
      </c>
    </row>
    <row r="96" spans="1:24" ht="19.95" customHeight="1" x14ac:dyDescent="0.3">
      <c r="A96" s="54">
        <v>45413</v>
      </c>
      <c r="B96" s="45">
        <v>98686.75</v>
      </c>
      <c r="C96" s="45">
        <v>153701.25</v>
      </c>
      <c r="D96" s="45">
        <v>252388</v>
      </c>
      <c r="E96" s="45">
        <v>71787.5</v>
      </c>
      <c r="F96" s="45">
        <v>4506.25</v>
      </c>
      <c r="G96" s="45">
        <v>76293.75</v>
      </c>
      <c r="H96" s="45">
        <v>328681.75</v>
      </c>
      <c r="I96" s="45">
        <v>182801</v>
      </c>
      <c r="J96" s="45">
        <v>2410223.06</v>
      </c>
      <c r="K96" s="45">
        <v>60842.9665632248</v>
      </c>
      <c r="L96" s="45">
        <v>2471066.0265632202</v>
      </c>
      <c r="M96" s="45">
        <v>156</v>
      </c>
      <c r="N96" s="45">
        <v>1119986.2485</v>
      </c>
      <c r="O96" s="45">
        <v>1290236.8115000001</v>
      </c>
      <c r="P96" s="45">
        <v>1557.0934476852401</v>
      </c>
      <c r="Q96" s="45">
        <v>59285.873115539602</v>
      </c>
      <c r="R96" s="45">
        <v>0</v>
      </c>
      <c r="S96" s="28">
        <f t="shared" ref="S96" si="187">(N96+P96)/SUM(N96:Q96)</f>
        <v>0.45387024461970171</v>
      </c>
      <c r="T96" s="28">
        <f t="shared" ref="T96" si="188">(O96+Q96)/SUM(N96:Q96)</f>
        <v>0.54612975538029829</v>
      </c>
      <c r="U96" s="28">
        <f t="shared" ref="U96" si="189">(B96+E96)/H96</f>
        <v>0.51866052800315199</v>
      </c>
      <c r="V96" s="28">
        <f t="shared" ref="V96" si="190">(C96+F96)/H96</f>
        <v>0.48133947199684801</v>
      </c>
      <c r="W96" s="70">
        <f t="shared" si="85"/>
        <v>0.92804338485137783</v>
      </c>
      <c r="X96" s="70">
        <f t="shared" si="86"/>
        <v>3.3081084623576635</v>
      </c>
    </row>
    <row r="97" spans="1:24" ht="19.95" customHeight="1" x14ac:dyDescent="0.3">
      <c r="A97" s="54">
        <v>45444</v>
      </c>
      <c r="B97" s="45">
        <v>95261.75</v>
      </c>
      <c r="C97" s="45">
        <v>124991.25</v>
      </c>
      <c r="D97" s="45">
        <v>220253</v>
      </c>
      <c r="E97" s="45">
        <v>68769.75</v>
      </c>
      <c r="F97" s="45">
        <v>6951.75</v>
      </c>
      <c r="G97" s="45">
        <v>75721.5</v>
      </c>
      <c r="H97" s="45">
        <v>295974.5</v>
      </c>
      <c r="I97" s="45">
        <v>164899</v>
      </c>
      <c r="J97" s="45">
        <v>2147813.0635000002</v>
      </c>
      <c r="K97" s="45">
        <v>33152.091724395803</v>
      </c>
      <c r="L97" s="45">
        <v>2180965.1552244001</v>
      </c>
      <c r="M97" s="45">
        <v>149</v>
      </c>
      <c r="N97" s="45">
        <v>1066124.8785000001</v>
      </c>
      <c r="O97" s="45">
        <v>1081688.1850000001</v>
      </c>
      <c r="P97" s="45">
        <v>647.36551856994595</v>
      </c>
      <c r="Q97" s="45">
        <v>32504.726205825798</v>
      </c>
      <c r="R97" s="45">
        <v>0</v>
      </c>
      <c r="S97" s="28">
        <f t="shared" ref="S97" si="191">(N97+P97)/SUM(N97:Q97)</f>
        <v>0.48912851333877072</v>
      </c>
      <c r="T97" s="28">
        <f t="shared" ref="T97" si="192">(O97+Q97)/SUM(N97:Q97)</f>
        <v>0.51087148666122928</v>
      </c>
      <c r="U97" s="28">
        <f t="shared" ref="U97" si="193">(B97+E97)/H97</f>
        <v>0.55420821726196001</v>
      </c>
      <c r="V97" s="28">
        <f t="shared" ref="V97" si="194">(C97+F97)/H97</f>
        <v>0.44579178273803993</v>
      </c>
      <c r="W97" s="70">
        <f t="shared" si="85"/>
        <v>0.80437598875825678</v>
      </c>
      <c r="X97" s="70">
        <f t="shared" si="86"/>
        <v>2.9087247347186729</v>
      </c>
    </row>
    <row r="98" spans="1:24" s="75" customFormat="1" ht="19.95" customHeight="1" x14ac:dyDescent="0.3">
      <c r="A98" s="72">
        <v>45474</v>
      </c>
      <c r="B98" s="73">
        <v>92564</v>
      </c>
      <c r="C98" s="73">
        <v>146925.75</v>
      </c>
      <c r="D98" s="73">
        <v>239489.75</v>
      </c>
      <c r="E98" s="73">
        <v>63294.5</v>
      </c>
      <c r="F98" s="73">
        <v>4827</v>
      </c>
      <c r="G98" s="73">
        <v>68121.5</v>
      </c>
      <c r="H98" s="73">
        <v>307611.25</v>
      </c>
      <c r="I98" s="73">
        <v>170357</v>
      </c>
      <c r="J98" s="73">
        <v>2229658.9545</v>
      </c>
      <c r="K98" s="73">
        <v>60715.742683768302</v>
      </c>
      <c r="L98" s="73">
        <v>2290374.6971837701</v>
      </c>
      <c r="M98" s="73">
        <v>155</v>
      </c>
      <c r="N98" s="73">
        <v>1007557.2645</v>
      </c>
      <c r="O98" s="73">
        <v>1222101.69</v>
      </c>
      <c r="P98" s="73">
        <v>744.14098060131096</v>
      </c>
      <c r="Q98" s="73">
        <v>59971.601703166998</v>
      </c>
      <c r="R98" s="73">
        <v>0</v>
      </c>
      <c r="S98" s="74">
        <f t="shared" ref="S98" si="195">(N98+P98)/SUM(N98:Q98)</f>
        <v>0.44023425805410926</v>
      </c>
      <c r="T98" s="74">
        <f t="shared" ref="T98" si="196">(O98+Q98)/SUM(N98:Q98)</f>
        <v>0.55976574194589079</v>
      </c>
      <c r="U98" s="74">
        <f t="shared" ref="U98" si="197">(B98+E98)/H98</f>
        <v>0.50667360182698129</v>
      </c>
      <c r="V98" s="74">
        <f t="shared" ref="V98" si="198">(C98+F98)/H98</f>
        <v>0.49332639817301871</v>
      </c>
      <c r="W98" s="77">
        <f t="shared" si="85"/>
        <v>0.97365719546896701</v>
      </c>
      <c r="X98" s="77">
        <f t="shared" si="86"/>
        <v>3.5156264909022847</v>
      </c>
    </row>
    <row r="99" spans="1:24" ht="19.95" customHeight="1" x14ac:dyDescent="0.3">
      <c r="A99" s="54">
        <v>45505</v>
      </c>
      <c r="B99" s="45">
        <v>93662.75</v>
      </c>
      <c r="C99" s="45">
        <v>139127.25</v>
      </c>
      <c r="D99" s="45">
        <v>232790</v>
      </c>
      <c r="E99" s="45">
        <v>62270.5</v>
      </c>
      <c r="F99" s="45">
        <v>4844.5</v>
      </c>
      <c r="G99" s="45">
        <v>67115</v>
      </c>
      <c r="H99" s="45">
        <v>299905</v>
      </c>
      <c r="I99" s="45">
        <v>165698</v>
      </c>
      <c r="J99" s="45">
        <v>2147998.4010000001</v>
      </c>
      <c r="K99" s="45">
        <v>63672.985908269897</v>
      </c>
      <c r="L99" s="45">
        <v>2211671.38690827</v>
      </c>
      <c r="M99" s="45">
        <v>149</v>
      </c>
      <c r="N99" s="45">
        <v>1022192.7515</v>
      </c>
      <c r="O99" s="45">
        <v>1125805.6495000001</v>
      </c>
      <c r="P99" s="45">
        <v>981.27851080894504</v>
      </c>
      <c r="Q99" s="45">
        <v>62691.707397460901</v>
      </c>
      <c r="R99" s="45">
        <v>0</v>
      </c>
      <c r="S99" s="28">
        <f t="shared" ref="S99" si="199">(N99+P99)/SUM(N99:Q99)</f>
        <v>0.46262479863300121</v>
      </c>
      <c r="T99" s="28">
        <f t="shared" ref="T99" si="200">(O99+Q99)/SUM(N99:Q99)</f>
        <v>0.53737520136699879</v>
      </c>
      <c r="U99" s="28">
        <f t="shared" ref="U99" si="201">(B99+E99)/H99</f>
        <v>0.5199421483469765</v>
      </c>
      <c r="V99" s="28">
        <f t="shared" ref="V99" si="202">(C99+F99)/H99</f>
        <v>0.48005785165302345</v>
      </c>
      <c r="W99" s="70">
        <f t="shared" si="85"/>
        <v>0.92329089530295816</v>
      </c>
      <c r="X99" s="70">
        <f t="shared" si="86"/>
        <v>3.4685241749236386</v>
      </c>
    </row>
    <row r="100" spans="1:24" ht="19.95" customHeight="1" x14ac:dyDescent="0.3">
      <c r="A100" s="54">
        <v>45536</v>
      </c>
      <c r="B100" s="45">
        <v>95478.25</v>
      </c>
      <c r="C100" s="45">
        <v>145547.75</v>
      </c>
      <c r="D100" s="45">
        <v>241026</v>
      </c>
      <c r="E100" s="45">
        <v>63987</v>
      </c>
      <c r="F100" s="45">
        <v>2584</v>
      </c>
      <c r="G100" s="45">
        <v>66571</v>
      </c>
      <c r="H100" s="45">
        <v>307597</v>
      </c>
      <c r="I100" s="45">
        <v>169910</v>
      </c>
      <c r="J100" s="45">
        <v>2209040.2225000099</v>
      </c>
      <c r="K100" s="45">
        <v>22569.875893116001</v>
      </c>
      <c r="L100" s="45">
        <v>2231610.0983931301</v>
      </c>
      <c r="M100" s="45">
        <v>153</v>
      </c>
      <c r="N100" s="45">
        <v>1041983.4075</v>
      </c>
      <c r="O100" s="45">
        <v>1167056.8149999999</v>
      </c>
      <c r="P100" s="45">
        <v>1608.55250167847</v>
      </c>
      <c r="Q100" s="45">
        <v>20961.323391437501</v>
      </c>
      <c r="R100" s="45">
        <v>0</v>
      </c>
      <c r="S100" s="28">
        <f t="shared" ref="S100" si="203">(N100+P100)/SUM(N100:Q100)</f>
        <v>0.46764081268189406</v>
      </c>
      <c r="T100" s="28">
        <f t="shared" ref="T100" si="204">(O100+Q100)/SUM(N100:Q100)</f>
        <v>0.53235918731810583</v>
      </c>
      <c r="U100" s="28">
        <f t="shared" ref="U100" si="205">(B100+E100)/H100</f>
        <v>0.51842264391395232</v>
      </c>
      <c r="V100" s="28">
        <f t="shared" ref="V100" si="206">(C100+F100)/H100</f>
        <v>0.48157735608604768</v>
      </c>
      <c r="W100" s="70">
        <f t="shared" si="85"/>
        <v>0.92892808934861981</v>
      </c>
      <c r="X100" s="70">
        <f t="shared" si="86"/>
        <v>3.6205855402502589</v>
      </c>
    </row>
    <row r="101" spans="1:24" ht="19.95" customHeight="1" x14ac:dyDescent="0.3">
      <c r="A101" s="54">
        <v>45566</v>
      </c>
      <c r="B101" s="45">
        <v>66114.75</v>
      </c>
      <c r="C101" s="45">
        <v>125941</v>
      </c>
      <c r="D101" s="45">
        <v>192055.75</v>
      </c>
      <c r="E101" s="45">
        <v>56340.5</v>
      </c>
      <c r="F101" s="45">
        <v>4061</v>
      </c>
      <c r="G101" s="45">
        <v>60401.5</v>
      </c>
      <c r="H101" s="45">
        <v>252457.25</v>
      </c>
      <c r="I101" s="45">
        <v>139546</v>
      </c>
      <c r="J101" s="45">
        <v>1760952.50700001</v>
      </c>
      <c r="K101" s="45">
        <v>27280.3992986679</v>
      </c>
      <c r="L101" s="45">
        <v>1788232.90629867</v>
      </c>
      <c r="M101" s="45">
        <v>125</v>
      </c>
      <c r="N101" s="45">
        <v>748173.11750000203</v>
      </c>
      <c r="O101" s="45">
        <v>1012779.3895</v>
      </c>
      <c r="P101" s="45">
        <v>658.40000915527298</v>
      </c>
      <c r="Q101" s="45">
        <v>26621.999289512602</v>
      </c>
      <c r="R101" s="45">
        <v>0</v>
      </c>
      <c r="S101" s="28">
        <f t="shared" ref="S101" si="207">(N101+P101)/SUM(N101:Q101)</f>
        <v>0.41875502618901461</v>
      </c>
      <c r="T101" s="28">
        <f t="shared" ref="T101" si="208">(O101+Q101)/SUM(N101:Q101)</f>
        <v>0.58124497381098539</v>
      </c>
      <c r="U101" s="28">
        <f t="shared" ref="U101" si="209">(B101+E101)/H101</f>
        <v>0.48505341003278774</v>
      </c>
      <c r="V101" s="28">
        <f t="shared" ref="V101" si="210">(C101+F101)/H101</f>
        <v>0.51494658996721232</v>
      </c>
      <c r="W101" s="70">
        <f t="shared" si="85"/>
        <v>1.0616286357669433</v>
      </c>
      <c r="X101" s="70">
        <f t="shared" si="86"/>
        <v>3.1796519953974651</v>
      </c>
    </row>
    <row r="102" spans="1:24" ht="19.95" customHeight="1" x14ac:dyDescent="0.3">
      <c r="A102" s="54">
        <v>45597</v>
      </c>
      <c r="B102" s="45">
        <v>100531.25</v>
      </c>
      <c r="C102" s="45">
        <v>119731.25</v>
      </c>
      <c r="D102" s="45">
        <v>220262.5</v>
      </c>
      <c r="E102" s="45">
        <v>53772.5</v>
      </c>
      <c r="F102" s="45">
        <v>4905</v>
      </c>
      <c r="G102" s="45">
        <v>58677.5</v>
      </c>
      <c r="H102" s="45">
        <v>278940</v>
      </c>
      <c r="I102" s="45">
        <v>153999</v>
      </c>
      <c r="J102" s="45">
        <v>2112537.4355000099</v>
      </c>
      <c r="K102" s="45">
        <v>13749.7811551094</v>
      </c>
      <c r="L102" s="45">
        <v>2126287.2166551198</v>
      </c>
      <c r="M102" s="45">
        <v>132</v>
      </c>
      <c r="N102" s="45">
        <v>1150081.4550000001</v>
      </c>
      <c r="O102" s="45">
        <v>962455.98049999797</v>
      </c>
      <c r="P102" s="45">
        <v>876.67897701263405</v>
      </c>
      <c r="Q102" s="45">
        <v>12873.1021780968</v>
      </c>
      <c r="R102" s="45">
        <v>0</v>
      </c>
      <c r="S102" s="28">
        <f t="shared" ref="S102" si="211">(N102+P102)/SUM(N102:Q102)</f>
        <v>0.54129946554802755</v>
      </c>
      <c r="T102" s="28">
        <f t="shared" ref="T102" si="212">(O102+Q102)/SUM(N102:Q102)</f>
        <v>0.45870053445197251</v>
      </c>
      <c r="U102" s="28">
        <f t="shared" ref="U102" si="213">(B102+E102)/H102</f>
        <v>0.55317899906789991</v>
      </c>
      <c r="V102" s="28">
        <f t="shared" ref="V102" si="214">(C102+F102)/H102</f>
        <v>0.44682100093210009</v>
      </c>
      <c r="W102" s="70">
        <f t="shared" si="85"/>
        <v>0.80773312378992734</v>
      </c>
      <c r="X102" s="70">
        <f t="shared" si="86"/>
        <v>3.7537812619828723</v>
      </c>
    </row>
    <row r="103" spans="1:24" ht="19.95" customHeight="1" x14ac:dyDescent="0.3">
      <c r="A103" s="54">
        <v>45627</v>
      </c>
      <c r="B103" s="45">
        <v>97071.75</v>
      </c>
      <c r="C103" s="45">
        <v>129308</v>
      </c>
      <c r="D103" s="45">
        <v>226379.75</v>
      </c>
      <c r="E103" s="45">
        <v>51241.25</v>
      </c>
      <c r="F103" s="45">
        <v>6840</v>
      </c>
      <c r="G103" s="45">
        <v>58081.25</v>
      </c>
      <c r="H103" s="45">
        <v>284461</v>
      </c>
      <c r="I103" s="45">
        <v>157568</v>
      </c>
      <c r="J103" s="45">
        <v>2191505.37050001</v>
      </c>
      <c r="K103" s="45">
        <v>41773.148873329199</v>
      </c>
      <c r="L103" s="45">
        <v>2233278.5193733298</v>
      </c>
      <c r="M103" s="45">
        <v>140</v>
      </c>
      <c r="N103" s="45">
        <v>1126539.2805000001</v>
      </c>
      <c r="O103" s="45">
        <v>1064966.0900000001</v>
      </c>
      <c r="P103" s="45">
        <v>1263.5724716186501</v>
      </c>
      <c r="Q103" s="45">
        <v>40509.576401710503</v>
      </c>
      <c r="R103" s="45">
        <v>0</v>
      </c>
      <c r="S103" s="28">
        <f t="shared" ref="S103" si="215">(N103+P103)/SUM(N103:Q103)</f>
        <v>0.50499874654599131</v>
      </c>
      <c r="T103" s="28">
        <f t="shared" ref="T103" si="216">(O103+Q103)/SUM(N103:Q103)</f>
        <v>0.49500125345400864</v>
      </c>
      <c r="U103" s="28">
        <f t="shared" ref="U103" si="217">(B103+E103)/H103</f>
        <v>0.52138254453158783</v>
      </c>
      <c r="V103" s="28">
        <f t="shared" ref="V103" si="218">(C103+F103)/H103</f>
        <v>0.47861745546841217</v>
      </c>
      <c r="W103" s="70">
        <f t="shared" si="85"/>
        <v>0.91797752051404802</v>
      </c>
      <c r="X103" s="70">
        <f t="shared" si="86"/>
        <v>3.8976390831808887</v>
      </c>
    </row>
    <row r="104" spans="1:24" ht="19.95" customHeight="1" x14ac:dyDescent="0.3">
      <c r="A104" s="54">
        <v>45658</v>
      </c>
      <c r="B104" s="45">
        <v>83949.75</v>
      </c>
      <c r="C104" s="45">
        <v>121769.5</v>
      </c>
      <c r="D104" s="45">
        <v>205719.25</v>
      </c>
      <c r="E104" s="45">
        <v>56731.5</v>
      </c>
      <c r="F104" s="45">
        <v>6166</v>
      </c>
      <c r="G104" s="45">
        <v>62897.5</v>
      </c>
      <c r="H104" s="45">
        <v>268616.75</v>
      </c>
      <c r="I104" s="45">
        <v>148680</v>
      </c>
      <c r="J104" s="45">
        <v>1962076.791</v>
      </c>
      <c r="K104" s="45">
        <v>12727.890772819501</v>
      </c>
      <c r="L104" s="45">
        <v>1974804.68177282</v>
      </c>
      <c r="M104" s="45">
        <v>138</v>
      </c>
      <c r="N104" s="45">
        <v>935646.191000005</v>
      </c>
      <c r="O104" s="45">
        <v>1026430.6</v>
      </c>
      <c r="P104" s="45">
        <v>580.89751005172695</v>
      </c>
      <c r="Q104" s="45">
        <v>12146.993262767801</v>
      </c>
      <c r="R104" s="45">
        <v>0</v>
      </c>
      <c r="S104" s="28">
        <f t="shared" ref="S104" si="219">(N104+P104)/SUM(N104:Q104)</f>
        <v>0.47408591702830361</v>
      </c>
      <c r="T104" s="28">
        <f t="shared" ref="T104" si="220">(O104+Q104)/SUM(N104:Q104)</f>
        <v>0.52591408297169651</v>
      </c>
      <c r="U104" s="28">
        <f t="shared" ref="U104" si="221">(B104+E104)/H104</f>
        <v>0.52372478633592279</v>
      </c>
      <c r="V104" s="28">
        <f t="shared" ref="V104" si="222">(C104+F104)/H104</f>
        <v>0.47627521366407716</v>
      </c>
      <c r="W104" s="70">
        <f t="shared" si="85"/>
        <v>0.90939979563730067</v>
      </c>
      <c r="X104" s="70">
        <f t="shared" si="86"/>
        <v>3.2707063078818712</v>
      </c>
    </row>
    <row r="105" spans="1:24" ht="19.95" customHeight="1" x14ac:dyDescent="0.3">
      <c r="A105" s="54">
        <v>45689</v>
      </c>
      <c r="B105" s="45">
        <v>82660.25</v>
      </c>
      <c r="C105" s="45">
        <v>112356.75</v>
      </c>
      <c r="D105" s="45">
        <v>195017</v>
      </c>
      <c r="E105" s="45">
        <v>43524.25</v>
      </c>
      <c r="F105" s="45">
        <v>6056</v>
      </c>
      <c r="G105" s="45">
        <v>49580.25</v>
      </c>
      <c r="H105" s="45">
        <v>244597.25</v>
      </c>
      <c r="I105" s="45">
        <v>137182</v>
      </c>
      <c r="J105" s="45">
        <v>1875844.95600001</v>
      </c>
      <c r="K105" s="45">
        <v>35286.914138793902</v>
      </c>
      <c r="L105" s="45">
        <v>1911131.8701388</v>
      </c>
      <c r="M105" s="45">
        <v>128</v>
      </c>
      <c r="N105" s="45">
        <v>943761.520000007</v>
      </c>
      <c r="O105" s="45">
        <v>932083.43600000197</v>
      </c>
      <c r="P105" s="45">
        <v>528.67900085449196</v>
      </c>
      <c r="Q105" s="45">
        <v>34758.235137939497</v>
      </c>
      <c r="R105" s="45">
        <v>0</v>
      </c>
      <c r="S105" s="28">
        <f t="shared" ref="S105" si="223">(N105+P105)/SUM(N105:Q105)</f>
        <v>0.49409996963332464</v>
      </c>
      <c r="T105" s="28">
        <f t="shared" ref="T105" si="224">(O105+Q105)/SUM(N105:Q105)</f>
        <v>0.5059000303666753</v>
      </c>
      <c r="U105" s="28">
        <f t="shared" ref="U105" si="225">(B105+E105)/H105</f>
        <v>0.51588683028938387</v>
      </c>
      <c r="V105" s="28">
        <f t="shared" ref="V105" si="226">(C105+F105)/H105</f>
        <v>0.48411316971061613</v>
      </c>
      <c r="W105" s="70">
        <f t="shared" si="85"/>
        <v>0.93840963034287095</v>
      </c>
      <c r="X105" s="70">
        <f t="shared" si="86"/>
        <v>3.9333605619172958</v>
      </c>
    </row>
    <row r="106" spans="1:24" ht="19.95" customHeight="1" x14ac:dyDescent="0.3">
      <c r="A106" s="54">
        <v>45717</v>
      </c>
      <c r="B106" s="45">
        <v>102448</v>
      </c>
      <c r="C106" s="45">
        <v>138648</v>
      </c>
      <c r="D106" s="45">
        <v>241096</v>
      </c>
      <c r="E106" s="45">
        <v>54751.5</v>
      </c>
      <c r="F106" s="45">
        <v>4893.25</v>
      </c>
      <c r="G106" s="45">
        <v>59644.75</v>
      </c>
      <c r="H106" s="45">
        <v>300740.75</v>
      </c>
      <c r="I106" s="45">
        <v>167232</v>
      </c>
      <c r="J106" s="45">
        <v>2337219.415</v>
      </c>
      <c r="K106" s="45">
        <v>39329.437543868997</v>
      </c>
      <c r="L106" s="45">
        <v>2376548.85254387</v>
      </c>
      <c r="M106" s="45">
        <v>162</v>
      </c>
      <c r="N106" s="45">
        <v>1152780.00400001</v>
      </c>
      <c r="O106" s="45">
        <v>1184439.4110000001</v>
      </c>
      <c r="P106" s="45">
        <v>589.89999389648403</v>
      </c>
      <c r="Q106" s="45">
        <v>38739.537549972498</v>
      </c>
      <c r="R106" s="45">
        <v>0</v>
      </c>
      <c r="S106" s="28">
        <f t="shared" ref="S106" si="227">(N106+P106)/SUM(N106:Q106)</f>
        <v>0.48531293718592355</v>
      </c>
      <c r="T106" s="28">
        <f t="shared" ref="T106" si="228">(O106+Q106)/SUM(N106:Q106)</f>
        <v>0.51468706281407628</v>
      </c>
      <c r="U106" s="28">
        <f t="shared" ref="U106" si="229">(B106+E106)/H106</f>
        <v>0.52270768095111819</v>
      </c>
      <c r="V106" s="28">
        <f t="shared" ref="V106" si="230">(C106+F106)/H106</f>
        <v>0.47729231904888181</v>
      </c>
      <c r="W106" s="70">
        <f t="shared" si="85"/>
        <v>0.9131151816640638</v>
      </c>
      <c r="X106" s="70">
        <f t="shared" si="86"/>
        <v>4.0421998583278498</v>
      </c>
    </row>
    <row r="107" spans="1:24" ht="19.95" customHeight="1" x14ac:dyDescent="0.3">
      <c r="A107" s="54">
        <v>45748</v>
      </c>
      <c r="B107" s="45">
        <v>94395.5</v>
      </c>
      <c r="C107" s="45">
        <v>135596</v>
      </c>
      <c r="D107" s="45">
        <v>229991.5</v>
      </c>
      <c r="E107" s="45">
        <v>61405.75</v>
      </c>
      <c r="F107" s="45">
        <v>3006</v>
      </c>
      <c r="G107" s="45">
        <v>64411.75</v>
      </c>
      <c r="H107" s="45">
        <v>294403.25</v>
      </c>
      <c r="I107" s="45">
        <v>164705</v>
      </c>
      <c r="J107" s="45">
        <v>2195476.1740000001</v>
      </c>
      <c r="K107" s="45">
        <v>50709.031824350401</v>
      </c>
      <c r="L107" s="45">
        <v>2246185.20582435</v>
      </c>
      <c r="M107" s="45">
        <v>147</v>
      </c>
      <c r="N107" s="45">
        <v>1047157</v>
      </c>
      <c r="O107" s="45">
        <v>1148319.1740000001</v>
      </c>
      <c r="P107" s="45">
        <v>394.10198974609398</v>
      </c>
      <c r="Q107" s="45">
        <v>50314.9298346043</v>
      </c>
      <c r="R107" s="45">
        <v>0</v>
      </c>
      <c r="S107" s="28">
        <f t="shared" ref="S107" si="231">(N107+P107)/SUM(N107:Q107)</f>
        <v>0.46636897940270006</v>
      </c>
      <c r="T107" s="28">
        <f t="shared" ref="T107" si="232">(O107+Q107)/SUM(N107:Q107)</f>
        <v>0.53363102059729994</v>
      </c>
      <c r="U107" s="28">
        <f t="shared" ref="U107" si="233">(B107+E107)/H107</f>
        <v>0.5292103602796504</v>
      </c>
      <c r="V107" s="28">
        <f t="shared" ref="V107" si="234">(C107+F107)/H107</f>
        <v>0.47078963972034954</v>
      </c>
      <c r="W107" s="70">
        <f t="shared" si="85"/>
        <v>0.88960775346795995</v>
      </c>
      <c r="X107" s="70">
        <f t="shared" si="86"/>
        <v>3.5706451074532208</v>
      </c>
    </row>
    <row r="108" spans="1:24" ht="19.95" customHeight="1" x14ac:dyDescent="0.3">
      <c r="A108" s="54">
        <v>45778</v>
      </c>
      <c r="B108" s="45">
        <v>93405.5</v>
      </c>
      <c r="C108" s="45">
        <v>134723.5</v>
      </c>
      <c r="D108" s="45">
        <v>228129</v>
      </c>
      <c r="E108" s="45">
        <v>57751.25</v>
      </c>
      <c r="F108" s="45">
        <v>2311</v>
      </c>
      <c r="G108" s="45">
        <v>60062.25</v>
      </c>
      <c r="H108" s="45">
        <v>288191.25</v>
      </c>
      <c r="I108" s="45">
        <v>159409</v>
      </c>
      <c r="J108" s="45">
        <v>2182757.6360000102</v>
      </c>
      <c r="K108" s="45">
        <v>48894.384248495102</v>
      </c>
      <c r="L108" s="45">
        <v>2231652.0202485002</v>
      </c>
      <c r="M108" s="45">
        <v>150</v>
      </c>
      <c r="N108" s="45">
        <v>1048743.9924999999</v>
      </c>
      <c r="O108" s="45">
        <v>1134013.6435</v>
      </c>
      <c r="P108" s="45">
        <v>431.99349975585898</v>
      </c>
      <c r="Q108" s="45">
        <v>48462.390748739199</v>
      </c>
      <c r="R108" s="45">
        <v>0</v>
      </c>
      <c r="S108" s="28">
        <f t="shared" ref="S108" si="235">(N108+P108)/SUM(N108:Q108)</f>
        <v>0.47013422185907361</v>
      </c>
      <c r="T108" s="28">
        <f t="shared" ref="T108" si="236">(O108+Q108)/SUM(N108:Q108)</f>
        <v>0.52986577814092639</v>
      </c>
      <c r="U108" s="28">
        <f t="shared" ref="U108" si="237">(B108+E108)/H108</f>
        <v>0.52450152459521238</v>
      </c>
      <c r="V108" s="28">
        <f t="shared" ref="V108" si="238">(C108+F108)/H108</f>
        <v>0.47549847540478762</v>
      </c>
      <c r="W108" s="70">
        <f t="shared" si="85"/>
        <v>0.90657215109480727</v>
      </c>
      <c r="X108" s="70">
        <f t="shared" si="86"/>
        <v>3.7982093577912917</v>
      </c>
    </row>
    <row r="109" spans="1:24" ht="19.95" customHeight="1" x14ac:dyDescent="0.3">
      <c r="A109" s="54">
        <v>45809</v>
      </c>
      <c r="B109" s="45">
        <v>83618.5</v>
      </c>
      <c r="C109" s="45">
        <v>112307.75</v>
      </c>
      <c r="D109" s="45">
        <v>195926.25</v>
      </c>
      <c r="E109" s="45">
        <v>46190.75</v>
      </c>
      <c r="F109" s="45">
        <v>2319</v>
      </c>
      <c r="G109" s="45">
        <v>48509.75</v>
      </c>
      <c r="H109" s="45">
        <v>244436</v>
      </c>
      <c r="I109" s="45">
        <v>135672</v>
      </c>
      <c r="J109" s="45">
        <v>1864441.412</v>
      </c>
      <c r="K109" s="45">
        <v>36335.743779182398</v>
      </c>
      <c r="L109" s="45">
        <v>1900777.1557791899</v>
      </c>
      <c r="M109" s="45">
        <v>144</v>
      </c>
      <c r="N109" s="45">
        <v>908992.93600000301</v>
      </c>
      <c r="O109" s="45">
        <v>955448.47600000002</v>
      </c>
      <c r="P109" s="45">
        <v>306.94650268554699</v>
      </c>
      <c r="Q109" s="45">
        <v>36028.797276496902</v>
      </c>
      <c r="R109" s="45">
        <v>0</v>
      </c>
      <c r="S109" s="28">
        <f t="shared" ref="S109" si="239">(N109+P109)/SUM(N109:Q109)</f>
        <v>0.47838321274959733</v>
      </c>
      <c r="T109" s="28">
        <f t="shared" ref="T109" si="240">(O109+Q109)/SUM(N109:Q109)</f>
        <v>0.52161678725040272</v>
      </c>
      <c r="U109" s="28">
        <f t="shared" ref="U109" si="241">(B109+E109)/H109</f>
        <v>0.53105618648644226</v>
      </c>
      <c r="V109" s="28">
        <f t="shared" ref="V109" si="242">(C109+F109)/H109</f>
        <v>0.46894381351355774</v>
      </c>
      <c r="W109" s="70">
        <f t="shared" si="85"/>
        <v>0.88303992203945403</v>
      </c>
      <c r="X109" s="70">
        <f t="shared" si="86"/>
        <v>4.0389045501162135</v>
      </c>
    </row>
    <row r="110" spans="1:24" s="75" customFormat="1" ht="19.95" customHeight="1" x14ac:dyDescent="0.3">
      <c r="A110" s="72">
        <v>45839</v>
      </c>
      <c r="B110" s="73">
        <v>81131.5</v>
      </c>
      <c r="C110" s="73">
        <v>128652.25</v>
      </c>
      <c r="D110" s="73">
        <v>209783.75</v>
      </c>
      <c r="E110" s="73">
        <v>47611.5</v>
      </c>
      <c r="F110" s="73">
        <v>1842</v>
      </c>
      <c r="G110" s="73">
        <v>49453.5</v>
      </c>
      <c r="H110" s="73">
        <v>259237.25</v>
      </c>
      <c r="I110" s="73">
        <v>144174</v>
      </c>
      <c r="J110" s="73">
        <v>1931555.7390000001</v>
      </c>
      <c r="K110" s="73">
        <v>62819.298368454001</v>
      </c>
      <c r="L110" s="73">
        <v>1994375.0373684601</v>
      </c>
      <c r="M110" s="73">
        <v>141</v>
      </c>
      <c r="N110" s="73">
        <v>868129.96849999903</v>
      </c>
      <c r="O110" s="73">
        <v>1063425.7705000001</v>
      </c>
      <c r="P110" s="73">
        <v>314.47698974609398</v>
      </c>
      <c r="Q110" s="73">
        <v>62504.8213787079</v>
      </c>
      <c r="R110" s="73">
        <v>0</v>
      </c>
      <c r="S110" s="74">
        <f t="shared" ref="S110:S113" si="243">(N110+P110)/SUM(N110:Q110)</f>
        <v>0.43544690904056044</v>
      </c>
      <c r="T110" s="74">
        <f t="shared" ref="T110:T113" si="244">(O110+Q110)/SUM(N110:Q110)</f>
        <v>0.56455309095943962</v>
      </c>
      <c r="U110" s="74">
        <f t="shared" ref="U110:U113" si="245">(B110+E110)/H110</f>
        <v>0.49662230254332662</v>
      </c>
      <c r="V110" s="74">
        <f t="shared" ref="V110:V113" si="246">(C110+F110)/H110</f>
        <v>0.50337769745667338</v>
      </c>
      <c r="W110" s="77">
        <f t="shared" si="85"/>
        <v>1.0136026813108285</v>
      </c>
      <c r="X110" s="77">
        <f t="shared" si="86"/>
        <v>4.2420405026944508</v>
      </c>
    </row>
    <row r="111" spans="1:24" ht="19.95" customHeight="1" x14ac:dyDescent="0.3">
      <c r="A111" s="54">
        <v>45870</v>
      </c>
      <c r="B111" s="45">
        <v>85360.25</v>
      </c>
      <c r="C111" s="45">
        <v>140055</v>
      </c>
      <c r="D111" s="45">
        <v>225415.25</v>
      </c>
      <c r="E111" s="45">
        <v>63241.5</v>
      </c>
      <c r="F111" s="45">
        <v>2740</v>
      </c>
      <c r="G111" s="45">
        <v>65981.5</v>
      </c>
      <c r="H111" s="45">
        <v>291396.75</v>
      </c>
      <c r="I111" s="45">
        <v>161518</v>
      </c>
      <c r="J111" s="45">
        <v>2018646.6370000001</v>
      </c>
      <c r="K111" s="45">
        <v>73865.915144920305</v>
      </c>
      <c r="L111" s="45">
        <v>2092512.55214492</v>
      </c>
      <c r="M111" s="45">
        <v>149</v>
      </c>
      <c r="N111" s="45">
        <v>907920.14550000103</v>
      </c>
      <c r="O111" s="45">
        <v>1110726.4915</v>
      </c>
      <c r="P111" s="45">
        <v>1472.1575036048901</v>
      </c>
      <c r="Q111" s="45">
        <v>72393.757641315504</v>
      </c>
      <c r="R111" s="45">
        <v>0</v>
      </c>
      <c r="S111" s="28">
        <f t="shared" si="243"/>
        <v>0.43459347571006784</v>
      </c>
      <c r="T111" s="28">
        <f t="shared" si="244"/>
        <v>0.56540652428993221</v>
      </c>
      <c r="U111" s="28">
        <f t="shared" si="245"/>
        <v>0.50996364921708981</v>
      </c>
      <c r="V111" s="28">
        <f t="shared" si="246"/>
        <v>0.49003635078291025</v>
      </c>
      <c r="W111" s="70">
        <f t="shared" si="85"/>
        <v>0.96092408063835044</v>
      </c>
      <c r="X111" s="70">
        <f t="shared" si="86"/>
        <v>3.4163401862643319</v>
      </c>
    </row>
    <row r="112" spans="1:24" ht="19.95" customHeight="1" x14ac:dyDescent="0.3">
      <c r="A112" s="54">
        <v>45901</v>
      </c>
      <c r="B112" s="45">
        <v>82708.5</v>
      </c>
      <c r="C112" s="45">
        <v>128630.25</v>
      </c>
      <c r="D112" s="45">
        <v>211338.75</v>
      </c>
      <c r="E112" s="45">
        <v>49840.25</v>
      </c>
      <c r="F112" s="45">
        <v>2419.25</v>
      </c>
      <c r="G112" s="45">
        <v>52259.5</v>
      </c>
      <c r="H112" s="45">
        <v>263598.25</v>
      </c>
      <c r="I112" s="45">
        <v>146140</v>
      </c>
      <c r="J112" s="45">
        <v>1935773.8304999999</v>
      </c>
      <c r="K112" s="45">
        <v>57909.041291236899</v>
      </c>
      <c r="L112" s="45">
        <v>1993682.87179123</v>
      </c>
      <c r="M112" s="45">
        <v>138</v>
      </c>
      <c r="N112" s="45">
        <v>897640.48350000195</v>
      </c>
      <c r="O112" s="45">
        <v>1038133.347</v>
      </c>
      <c r="P112" s="45">
        <v>352.78851318359398</v>
      </c>
      <c r="Q112" s="45">
        <v>57556.252778053298</v>
      </c>
      <c r="R112" s="45">
        <v>0</v>
      </c>
      <c r="S112" s="28">
        <f t="shared" si="243"/>
        <v>0.45041931428461185</v>
      </c>
      <c r="T112" s="28">
        <f t="shared" si="244"/>
        <v>0.5495806857153881</v>
      </c>
      <c r="U112" s="28">
        <f t="shared" si="245"/>
        <v>0.50284381629999442</v>
      </c>
      <c r="V112" s="28">
        <f t="shared" si="246"/>
        <v>0.49715618370000558</v>
      </c>
      <c r="W112" s="70">
        <f t="shared" si="85"/>
        <v>0.9886890672299814</v>
      </c>
      <c r="X112" s="70">
        <f t="shared" si="86"/>
        <v>4.0440254881887503</v>
      </c>
    </row>
    <row r="113" spans="1:24" ht="19.95" customHeight="1" x14ac:dyDescent="0.3">
      <c r="A113" s="54">
        <v>45931</v>
      </c>
      <c r="B113" s="45">
        <v>90563.5</v>
      </c>
      <c r="C113" s="45">
        <v>123726.75</v>
      </c>
      <c r="D113" s="45">
        <v>214290.25</v>
      </c>
      <c r="E113" s="45">
        <v>52907.25</v>
      </c>
      <c r="F113" s="45">
        <v>1931</v>
      </c>
      <c r="G113" s="45">
        <v>54838.25</v>
      </c>
      <c r="H113" s="45">
        <v>269128.5</v>
      </c>
      <c r="I113" s="45">
        <v>147660</v>
      </c>
      <c r="J113" s="45">
        <v>1919145.997</v>
      </c>
      <c r="K113" s="45">
        <v>25315.924099922198</v>
      </c>
      <c r="L113" s="45">
        <v>1944461.9210999201</v>
      </c>
      <c r="M113" s="45">
        <v>138</v>
      </c>
      <c r="N113" s="45">
        <v>955443.25550000102</v>
      </c>
      <c r="O113" s="45">
        <v>963702.74150000105</v>
      </c>
      <c r="P113" s="45">
        <v>89.449501037597699</v>
      </c>
      <c r="Q113" s="45">
        <v>25045.184605598501</v>
      </c>
      <c r="R113" s="45">
        <v>181.28999328613301</v>
      </c>
      <c r="S113" s="28">
        <f t="shared" si="243"/>
        <v>0.49145822352669954</v>
      </c>
      <c r="T113" s="28">
        <f t="shared" si="244"/>
        <v>0.50854177647330046</v>
      </c>
      <c r="U113" s="28">
        <f t="shared" si="245"/>
        <v>0.53309385665211972</v>
      </c>
      <c r="V113" s="28">
        <f t="shared" si="246"/>
        <v>0.46690614334788028</v>
      </c>
      <c r="W113" s="70">
        <f t="shared" si="85"/>
        <v>0.87584228841070388</v>
      </c>
      <c r="X113" s="70">
        <f t="shared" si="86"/>
        <v>3.9076784908344084</v>
      </c>
    </row>
    <row r="114" spans="1:24" ht="19.95" customHeight="1" x14ac:dyDescent="0.3">
      <c r="A114" s="54">
        <v>45962</v>
      </c>
      <c r="B114" s="45">
        <v>94307.25</v>
      </c>
      <c r="C114" s="45">
        <v>121736</v>
      </c>
      <c r="D114" s="45">
        <v>216043.25</v>
      </c>
      <c r="E114" s="45">
        <v>32098</v>
      </c>
      <c r="F114" s="45">
        <v>1577.25</v>
      </c>
      <c r="G114" s="45">
        <v>33675.25</v>
      </c>
      <c r="H114" s="45">
        <v>249718.5</v>
      </c>
      <c r="I114" s="45">
        <v>137291</v>
      </c>
      <c r="J114" s="45">
        <v>1979159.439</v>
      </c>
      <c r="K114" s="45">
        <v>36798.829312801397</v>
      </c>
      <c r="L114" s="45">
        <v>2015958.2683128</v>
      </c>
      <c r="M114" s="45">
        <v>128</v>
      </c>
      <c r="N114" s="45">
        <v>1003578.5060000001</v>
      </c>
      <c r="O114" s="45">
        <v>975580.93300000101</v>
      </c>
      <c r="P114" s="45">
        <v>128.89849853515599</v>
      </c>
      <c r="Q114" s="45">
        <v>36101.443814754501</v>
      </c>
      <c r="R114" s="45">
        <v>568.48699951171898</v>
      </c>
      <c r="S114" s="28">
        <f t="shared" ref="S114" si="247">(N114+P114)/SUM(N114:Q114)</f>
        <v>0.49802148140519409</v>
      </c>
      <c r="T114" s="28">
        <f t="shared" ref="T114" si="248">(O114+Q114)/SUM(N114:Q114)</f>
        <v>0.50197851859480591</v>
      </c>
      <c r="U114" s="28">
        <f t="shared" ref="U114" si="249">(B114+E114)/H114</f>
        <v>0.50619097103338362</v>
      </c>
      <c r="V114" s="28">
        <f t="shared" ref="V114" si="250">(C114+F114)/H114</f>
        <v>0.49380902896661644</v>
      </c>
      <c r="W114" s="70">
        <f t="shared" si="85"/>
        <v>0.97553899066692251</v>
      </c>
      <c r="X114" s="70">
        <f t="shared" si="86"/>
        <v>6.4154906051180021</v>
      </c>
    </row>
    <row r="115" spans="1:24" ht="19.95" customHeight="1" x14ac:dyDescent="0.3">
      <c r="A115" s="54">
        <v>45992</v>
      </c>
      <c r="B115" s="45">
        <v>85160.25</v>
      </c>
      <c r="C115" s="45">
        <v>127602.25</v>
      </c>
      <c r="D115" s="45">
        <v>212762.5</v>
      </c>
      <c r="E115" s="45">
        <v>50634.5</v>
      </c>
      <c r="F115" s="45">
        <v>2176</v>
      </c>
      <c r="G115" s="45">
        <v>52810.5</v>
      </c>
      <c r="H115" s="45">
        <v>265573</v>
      </c>
      <c r="I115" s="45">
        <v>148045</v>
      </c>
      <c r="J115" s="45">
        <v>1943873.7509999999</v>
      </c>
      <c r="K115" s="45">
        <v>42535.820608973503</v>
      </c>
      <c r="L115" s="45">
        <v>1986409.5716089699</v>
      </c>
      <c r="M115" s="45">
        <v>154</v>
      </c>
      <c r="N115" s="45">
        <v>908568.67500000203</v>
      </c>
      <c r="O115" s="45">
        <v>1035305.076</v>
      </c>
      <c r="P115" s="45">
        <v>83.002498626708999</v>
      </c>
      <c r="Q115" s="45">
        <v>41928.648127436601</v>
      </c>
      <c r="R115" s="45">
        <v>524.16998291015602</v>
      </c>
      <c r="S115" s="28">
        <f t="shared" ref="S115" si="251">(N115+P115)/SUM(N115:Q115)</f>
        <v>0.45755494086144877</v>
      </c>
      <c r="T115" s="28">
        <f t="shared" ref="T115" si="252">(O115+Q115)/SUM(N115:Q115)</f>
        <v>0.54244505913855123</v>
      </c>
      <c r="U115" s="28">
        <f t="shared" ref="U115" si="253">(B115+E115)/H115</f>
        <v>0.51132739397453808</v>
      </c>
      <c r="V115" s="28">
        <f t="shared" ref="V115" si="254">(C115+F115)/H115</f>
        <v>0.48867260602546192</v>
      </c>
      <c r="W115" s="70">
        <f t="shared" si="85"/>
        <v>0.95569416343415337</v>
      </c>
      <c r="X115" s="70">
        <f t="shared" si="86"/>
        <v>4.0287916228780265</v>
      </c>
    </row>
    <row r="116" spans="1:24" ht="19.95" customHeight="1" x14ac:dyDescent="0.3">
      <c r="A116" s="54">
        <v>46023</v>
      </c>
      <c r="B116" s="45">
        <v>82230.5</v>
      </c>
      <c r="C116" s="45">
        <v>128251.5</v>
      </c>
      <c r="D116" s="45">
        <v>210482</v>
      </c>
      <c r="E116" s="45">
        <v>49235.25</v>
      </c>
      <c r="F116" s="45">
        <v>1765</v>
      </c>
      <c r="G116" s="45">
        <v>51000.25</v>
      </c>
      <c r="H116" s="45">
        <v>261482.25</v>
      </c>
      <c r="I116" s="45">
        <v>144714</v>
      </c>
      <c r="J116" s="45">
        <v>1960077.4185000099</v>
      </c>
      <c r="K116" s="45">
        <v>36329.634564638101</v>
      </c>
      <c r="L116" s="45">
        <v>1996407.0530646399</v>
      </c>
      <c r="M116" s="45">
        <v>135</v>
      </c>
      <c r="N116" s="45">
        <v>889677.44600000104</v>
      </c>
      <c r="O116" s="45">
        <v>1070399.9724999999</v>
      </c>
      <c r="P116" s="45">
        <v>324.96701049804699</v>
      </c>
      <c r="Q116" s="45">
        <v>35255.349560975999</v>
      </c>
      <c r="R116" s="45">
        <v>749.31799316406295</v>
      </c>
      <c r="S116" s="28">
        <f t="shared" ref="S116" si="255">(N116+P116)/SUM(N116:Q116)</f>
        <v>0.44596946528940912</v>
      </c>
      <c r="T116" s="28">
        <f t="shared" ref="T116" si="256">(O116+Q116)/SUM(N116:Q116)</f>
        <v>0.55403053471059083</v>
      </c>
      <c r="U116" s="28">
        <f t="shared" ref="U116" si="257">(B116+E116)/H116</f>
        <v>0.50277122060866464</v>
      </c>
      <c r="V116" s="28">
        <f t="shared" ref="V116" si="258">(C116+F116)/H116</f>
        <v>0.49722877939133536</v>
      </c>
      <c r="W116" s="70">
        <f t="shared" si="85"/>
        <v>0.98897621623883025</v>
      </c>
      <c r="X116" s="70">
        <f t="shared" si="86"/>
        <v>4.1270778084421158</v>
      </c>
    </row>
    <row r="117" spans="1:24" ht="19.95" customHeight="1" x14ac:dyDescent="0.3">
      <c r="A117" s="54">
        <v>46054</v>
      </c>
      <c r="B117" s="45">
        <v>83783.25</v>
      </c>
      <c r="C117" s="45">
        <v>110822.5</v>
      </c>
      <c r="D117" s="45">
        <v>194605.75</v>
      </c>
      <c r="E117" s="45">
        <v>36881</v>
      </c>
      <c r="F117" s="45">
        <v>2424</v>
      </c>
      <c r="G117" s="45">
        <v>39305</v>
      </c>
      <c r="H117" s="45">
        <v>233910.75</v>
      </c>
      <c r="I117" s="45">
        <v>128895</v>
      </c>
      <c r="J117" s="45">
        <v>1827444.1995000001</v>
      </c>
      <c r="K117" s="45">
        <v>25929.450711429101</v>
      </c>
      <c r="L117" s="45">
        <v>1853373.6502114299</v>
      </c>
      <c r="M117" s="45">
        <v>117</v>
      </c>
      <c r="N117" s="45">
        <v>917414.020000002</v>
      </c>
      <c r="O117" s="45">
        <v>910030.17949999997</v>
      </c>
      <c r="P117" s="45">
        <v>415.44100254774099</v>
      </c>
      <c r="Q117" s="45">
        <v>24339.2477459908</v>
      </c>
      <c r="R117" s="45">
        <v>1174.76196289063</v>
      </c>
      <c r="S117" s="28">
        <f t="shared" ref="S117" si="259">(N117+P117)/SUM(N117:Q117)</f>
        <v>0.49553504584513564</v>
      </c>
      <c r="T117" s="28">
        <f t="shared" ref="T117" si="260">(O117+Q117)/SUM(N117:Q117)</f>
        <v>0.50446495415486436</v>
      </c>
      <c r="U117" s="28">
        <f t="shared" ref="U117" si="261">(B117+E117)/H117</f>
        <v>0.51585594078083197</v>
      </c>
      <c r="V117" s="28">
        <f t="shared" ref="V117" si="262">(C117+F117)/H117</f>
        <v>0.48414405921916798</v>
      </c>
      <c r="W117" s="70">
        <f>(C117+F117)/(B117+E117)</f>
        <v>0.93852570251752276</v>
      </c>
      <c r="X117" s="70">
        <f t="shared" si="86"/>
        <v>4.9511703345630327</v>
      </c>
    </row>
    <row r="118" spans="1:24" ht="19.95" customHeight="1" x14ac:dyDescent="0.3">
      <c r="A118" s="54">
        <v>46082</v>
      </c>
      <c r="B118" s="45">
        <v>108159</v>
      </c>
      <c r="C118" s="45">
        <v>152484</v>
      </c>
      <c r="D118" s="45">
        <v>260643</v>
      </c>
      <c r="E118" s="45">
        <v>41692.25</v>
      </c>
      <c r="F118" s="45">
        <v>1891.5</v>
      </c>
      <c r="G118" s="45">
        <v>43583.75</v>
      </c>
      <c r="H118" s="45">
        <v>304226.75</v>
      </c>
      <c r="I118" s="45">
        <v>168058</v>
      </c>
      <c r="J118" s="45">
        <v>2468682.0009999899</v>
      </c>
      <c r="K118" s="45">
        <v>42037.450814485601</v>
      </c>
      <c r="L118" s="45">
        <v>2510719.4518144801</v>
      </c>
      <c r="M118" s="45">
        <v>160</v>
      </c>
      <c r="N118" s="45">
        <v>1210287.9924999999</v>
      </c>
      <c r="O118" s="45">
        <v>1258394.0085</v>
      </c>
      <c r="P118" s="45">
        <v>344.37599468231201</v>
      </c>
      <c r="Q118" s="45">
        <v>40404.065298318899</v>
      </c>
      <c r="R118" s="45">
        <v>1289.00952148438</v>
      </c>
      <c r="S118" s="28">
        <f t="shared" ref="S118" si="263">(N118+P118)/SUM(N118:Q118)</f>
        <v>0.48243312430228685</v>
      </c>
      <c r="T118" s="28">
        <f t="shared" ref="T118" si="264">(O118+Q118)/SUM(N118:Q118)</f>
        <v>0.51756687569771298</v>
      </c>
      <c r="U118" s="28">
        <f t="shared" ref="U118" si="265">(B118+E118)/H118</f>
        <v>0.49256434550873651</v>
      </c>
      <c r="V118" s="28">
        <f t="shared" ref="V118" si="266">(C118+F118)/H118</f>
        <v>0.50743565449126349</v>
      </c>
      <c r="W118" s="70">
        <f>(C118+F118)/(B118+E118)</f>
        <v>1.030191606676621</v>
      </c>
      <c r="X118" s="70">
        <f t="shared" ref="X118" si="267">(B118+C118)/(E118+F118)</f>
        <v>5.9802793472337736</v>
      </c>
    </row>
    <row r="119" spans="1:24" ht="19.95" customHeight="1" x14ac:dyDescent="0.3">
      <c r="A119" s="54">
        <v>46113</v>
      </c>
      <c r="B119" s="45">
        <v>94324.25</v>
      </c>
      <c r="C119" s="45">
        <v>123257.25</v>
      </c>
      <c r="D119" s="45">
        <v>217581.5</v>
      </c>
      <c r="E119" s="45">
        <v>42916.25</v>
      </c>
      <c r="F119" s="45">
        <v>2022</v>
      </c>
      <c r="G119" s="45">
        <v>44938.25</v>
      </c>
      <c r="H119" s="45">
        <v>262519.75</v>
      </c>
      <c r="I119" s="45">
        <v>145771</v>
      </c>
      <c r="J119" s="45">
        <v>2095624.4009999901</v>
      </c>
      <c r="K119" s="45">
        <v>31790.040513515502</v>
      </c>
      <c r="L119" s="45">
        <v>2127414.44151351</v>
      </c>
      <c r="M119" s="45">
        <v>139</v>
      </c>
      <c r="N119" s="45">
        <v>1051207.5364999999</v>
      </c>
      <c r="O119" s="45">
        <v>1044416.8645</v>
      </c>
      <c r="P119" s="45">
        <v>541.35600280761696</v>
      </c>
      <c r="Q119" s="45">
        <v>30193.7844862938</v>
      </c>
      <c r="R119" s="45">
        <v>1054.90002441406</v>
      </c>
      <c r="S119" s="28">
        <f t="shared" ref="S119" si="268">(N119+P119)/SUM(N119:Q119)</f>
        <v>0.49462420253080153</v>
      </c>
      <c r="T119" s="28">
        <f t="shared" ref="T119" si="269">(O119+Q119)/SUM(N119:Q119)</f>
        <v>0.50537579746919847</v>
      </c>
      <c r="U119" s="28">
        <f t="shared" ref="U119" si="270">(B119+E119)/H119</f>
        <v>0.52278161928769173</v>
      </c>
      <c r="V119" s="28">
        <f t="shared" ref="V119" si="271">(C119+F119)/H119</f>
        <v>0.47721838071230832</v>
      </c>
      <c r="W119" s="70">
        <f>(C119+F119)/(B119+E119)</f>
        <v>0.91284460490890085</v>
      </c>
      <c r="X119" s="70">
        <f t="shared" ref="X119" si="272">(B119+C119)/(E119+F119)</f>
        <v>4.8417884541565375</v>
      </c>
    </row>
    <row r="120" spans="1:24" ht="19.95" customHeight="1" x14ac:dyDescent="0.3">
      <c r="A120" s="54">
        <v>46143</v>
      </c>
      <c r="B120" s="45">
        <v>95983.25</v>
      </c>
      <c r="C120" s="45">
        <v>147935.75</v>
      </c>
      <c r="D120" s="45">
        <v>243919</v>
      </c>
      <c r="E120" s="45">
        <v>48209.25</v>
      </c>
      <c r="F120" s="45">
        <v>2176</v>
      </c>
      <c r="G120" s="45">
        <v>50385.25</v>
      </c>
      <c r="H120" s="45">
        <v>294304.25</v>
      </c>
      <c r="I120" s="45">
        <v>163856</v>
      </c>
      <c r="J120" s="45">
        <v>2307654.5449999901</v>
      </c>
      <c r="K120" s="45">
        <v>44823.452270507798</v>
      </c>
      <c r="L120" s="45">
        <v>2352477.9972704998</v>
      </c>
      <c r="M120" s="45">
        <v>148</v>
      </c>
      <c r="N120" s="45">
        <v>1055677.155</v>
      </c>
      <c r="O120" s="45">
        <v>1251977.3899999999</v>
      </c>
      <c r="P120" s="45">
        <v>316.68000411987299</v>
      </c>
      <c r="Q120" s="45">
        <v>43524.108264923103</v>
      </c>
      <c r="R120" s="45">
        <v>982.66400146484398</v>
      </c>
      <c r="S120" s="28">
        <f t="shared" ref="S120" si="273">(N120+P120)/SUM(N120:Q120)</f>
        <v>0.44907332796449989</v>
      </c>
      <c r="T120" s="28">
        <f t="shared" ref="T120" si="274">(O120+Q120)/SUM(N120:Q120)</f>
        <v>0.55092667203550005</v>
      </c>
      <c r="U120" s="28">
        <f t="shared" ref="U120" si="275">(B120+E120)/H120</f>
        <v>0.48994365524792793</v>
      </c>
      <c r="V120" s="28">
        <f t="shared" ref="V120" si="276">(C120+F120)/H120</f>
        <v>0.51005634475207207</v>
      </c>
      <c r="W120" s="70">
        <f>(C120+F120)/(B120+E120)</f>
        <v>1.0410510255387764</v>
      </c>
      <c r="X120" s="70">
        <f t="shared" ref="X120" si="277">(B120+C120)/(E120+F120)</f>
        <v>4.8410794825866699</v>
      </c>
    </row>
    <row r="121" spans="1:24" ht="19.95" customHeight="1" x14ac:dyDescent="0.3">
      <c r="A121" s="54">
        <v>46174</v>
      </c>
      <c r="B121" s="45">
        <v>91052.5</v>
      </c>
      <c r="C121" s="45">
        <v>134858.75</v>
      </c>
      <c r="D121" s="45">
        <v>225911.25</v>
      </c>
      <c r="E121" s="45">
        <v>52975.25</v>
      </c>
      <c r="F121" s="45">
        <v>1258</v>
      </c>
      <c r="G121" s="45">
        <v>54233.25</v>
      </c>
      <c r="H121" s="45">
        <v>280144.5</v>
      </c>
      <c r="I121" s="45">
        <v>155931</v>
      </c>
      <c r="J121" s="45">
        <v>2128840.0914999899</v>
      </c>
      <c r="K121" s="45">
        <v>33523.656740188599</v>
      </c>
      <c r="L121" s="45">
        <v>2162363.7482401798</v>
      </c>
      <c r="M121" s="45">
        <v>148</v>
      </c>
      <c r="N121" s="45">
        <v>993159.24500000302</v>
      </c>
      <c r="O121" s="45">
        <v>1135680.8465</v>
      </c>
      <c r="P121" s="45">
        <v>216.06700134277301</v>
      </c>
      <c r="Q121" s="45">
        <v>32287.982744216901</v>
      </c>
      <c r="R121" s="45">
        <v>1019.60699462891</v>
      </c>
      <c r="S121" s="28">
        <f t="shared" ref="S121:S122" si="278">(N121+P121)/SUM(N121:Q121)</f>
        <v>0.45960996818807059</v>
      </c>
      <c r="T121" s="28">
        <f t="shared" ref="T121:T122" si="279">(O121+Q121)/SUM(N121:Q121)</f>
        <v>0.54039003181192946</v>
      </c>
      <c r="U121" s="28">
        <f t="shared" ref="U121:U122" si="280">(B121+E121)/H121</f>
        <v>0.51411949904424326</v>
      </c>
      <c r="V121" s="28">
        <f t="shared" ref="V121:V122" si="281">(C121+F121)/H121</f>
        <v>0.48588050095575674</v>
      </c>
      <c r="W121" s="70">
        <f t="shared" ref="W121:W122" si="282">(C121+F121)/(B121+E121)</f>
        <v>0.945073084874269</v>
      </c>
      <c r="X121" s="70">
        <f t="shared" ref="X121:X122" si="283">(B121+C121)/(E121+F121)</f>
        <v>4.165548810001245</v>
      </c>
    </row>
    <row r="122" spans="1:24" ht="19.95" customHeight="1" x14ac:dyDescent="0.3">
      <c r="A122" s="54">
        <v>46204</v>
      </c>
      <c r="B122" s="45">
        <v>84358</v>
      </c>
      <c r="C122" s="45">
        <v>137628</v>
      </c>
      <c r="D122" s="45">
        <v>221986</v>
      </c>
      <c r="E122" s="45">
        <v>49818.25</v>
      </c>
      <c r="F122" s="45">
        <v>1202</v>
      </c>
      <c r="G122" s="45">
        <v>51020.25</v>
      </c>
      <c r="H122" s="45">
        <v>273006.25</v>
      </c>
      <c r="I122" s="45">
        <v>152182</v>
      </c>
      <c r="J122" s="45">
        <v>2011199.4539999899</v>
      </c>
      <c r="K122" s="45">
        <v>44471.871574401899</v>
      </c>
      <c r="L122" s="45">
        <v>2055671.3255743899</v>
      </c>
      <c r="M122" s="45">
        <v>132</v>
      </c>
      <c r="N122" s="45">
        <v>880080.64150000201</v>
      </c>
      <c r="O122" s="45">
        <v>1131118.8125</v>
      </c>
      <c r="P122" s="45">
        <v>114.134002685547</v>
      </c>
      <c r="Q122" s="45">
        <v>43208.988548278801</v>
      </c>
      <c r="R122" s="45">
        <v>1148.7490234375</v>
      </c>
      <c r="S122" s="28">
        <f t="shared" si="278"/>
        <v>0.4284181568743412</v>
      </c>
      <c r="T122" s="28">
        <f t="shared" si="279"/>
        <v>0.57158184312565885</v>
      </c>
      <c r="U122" s="28">
        <f t="shared" si="280"/>
        <v>0.49147684347885806</v>
      </c>
      <c r="V122" s="28">
        <f t="shared" si="281"/>
        <v>0.50852315652114188</v>
      </c>
      <c r="W122" s="70">
        <f t="shared" si="282"/>
        <v>1.0346838579852993</v>
      </c>
      <c r="X122" s="70">
        <f>(B122+C122)/(E122+F122)</f>
        <v>4.3509390879111729</v>
      </c>
    </row>
    <row r="123" spans="1:24" ht="19.95" customHeight="1" x14ac:dyDescent="0.3">
      <c r="A123" s="54"/>
      <c r="N123" s="45"/>
      <c r="O123" s="45"/>
      <c r="P123" s="45"/>
      <c r="Q123" s="45"/>
      <c r="R123" s="45"/>
      <c r="S123" s="28"/>
      <c r="T123" s="28"/>
      <c r="U123" s="28"/>
      <c r="V123" s="28"/>
    </row>
    <row r="124" spans="1:24" ht="19.95" customHeight="1" x14ac:dyDescent="0.3">
      <c r="A124" s="54"/>
      <c r="N124" s="45"/>
      <c r="O124" s="45"/>
      <c r="P124" s="45"/>
      <c r="Q124" s="45"/>
      <c r="R124" s="45"/>
      <c r="S124" s="28"/>
      <c r="T124" s="28"/>
      <c r="U124" s="28"/>
      <c r="V124" s="28"/>
    </row>
    <row r="125" spans="1:24" ht="19.95" customHeight="1" x14ac:dyDescent="0.3">
      <c r="A125" s="54"/>
      <c r="N125" s="45"/>
      <c r="O125" s="45"/>
      <c r="P125" s="45"/>
      <c r="Q125" s="45"/>
      <c r="R125" s="45"/>
      <c r="S125" s="28"/>
      <c r="T125" s="28"/>
      <c r="U125" s="28"/>
      <c r="V125" s="28"/>
    </row>
    <row r="126" spans="1:24" ht="19.95" customHeight="1" x14ac:dyDescent="0.3">
      <c r="A126" s="54"/>
      <c r="N126" s="45"/>
      <c r="O126" s="45"/>
      <c r="P126" s="45"/>
      <c r="Q126" s="45"/>
      <c r="R126" s="45"/>
      <c r="S126" s="28"/>
      <c r="T126" s="28"/>
      <c r="U126" s="28"/>
      <c r="V126" s="28"/>
    </row>
    <row r="127" spans="1:24" ht="19.95" customHeight="1" x14ac:dyDescent="0.3">
      <c r="A127" s="54"/>
      <c r="N127" s="45"/>
      <c r="O127" s="45"/>
      <c r="P127" s="45"/>
      <c r="Q127" s="45"/>
      <c r="R127" s="45"/>
      <c r="S127" s="28"/>
      <c r="T127" s="28"/>
      <c r="U127" s="28"/>
      <c r="V127" s="28"/>
    </row>
    <row r="128" spans="1:24" ht="19.95" customHeight="1" x14ac:dyDescent="0.3">
      <c r="A128" s="54"/>
      <c r="N128" s="45"/>
      <c r="O128" s="45"/>
      <c r="P128" s="45"/>
      <c r="Q128" s="45"/>
      <c r="R128" s="45"/>
      <c r="S128" s="28"/>
      <c r="T128" s="28"/>
      <c r="U128" s="28"/>
      <c r="V128" s="28"/>
    </row>
    <row r="129" spans="1:22" ht="19.95" customHeight="1" x14ac:dyDescent="0.3">
      <c r="A129" s="54"/>
      <c r="N129" s="45"/>
      <c r="O129" s="45"/>
      <c r="P129" s="45"/>
      <c r="Q129" s="45"/>
      <c r="R129" s="45"/>
      <c r="S129" s="28"/>
      <c r="T129" s="28"/>
      <c r="U129" s="28"/>
      <c r="V129" s="28"/>
    </row>
    <row r="130" spans="1:22" ht="19.95" customHeight="1" x14ac:dyDescent="0.3">
      <c r="A130" s="54"/>
      <c r="N130" s="45"/>
      <c r="O130" s="45"/>
      <c r="P130" s="45"/>
      <c r="Q130" s="45"/>
      <c r="R130" s="45"/>
      <c r="S130" s="28"/>
      <c r="T130" s="28"/>
      <c r="U130" s="28"/>
      <c r="V130" s="28"/>
    </row>
    <row r="131" spans="1:22" ht="19.95" customHeight="1" x14ac:dyDescent="0.3">
      <c r="A131" s="54"/>
      <c r="N131" s="45"/>
      <c r="O131" s="45"/>
      <c r="P131" s="45"/>
      <c r="Q131" s="45"/>
      <c r="R131" s="45"/>
      <c r="S131" s="28"/>
      <c r="T131" s="28"/>
      <c r="U131" s="28"/>
      <c r="V131" s="28"/>
    </row>
    <row r="132" spans="1:22" ht="19.95" customHeight="1" x14ac:dyDescent="0.3">
      <c r="A132" s="54"/>
      <c r="N132" s="45"/>
      <c r="O132" s="45"/>
      <c r="P132" s="45"/>
      <c r="Q132" s="45"/>
      <c r="R132" s="45"/>
      <c r="S132" s="28"/>
      <c r="T132" s="28"/>
      <c r="U132" s="28"/>
      <c r="V132" s="28"/>
    </row>
    <row r="133" spans="1:22" ht="19.95" customHeight="1" x14ac:dyDescent="0.3">
      <c r="A133" s="54"/>
      <c r="N133" s="45"/>
      <c r="O133" s="45"/>
      <c r="P133" s="45"/>
      <c r="Q133" s="45"/>
      <c r="R133" s="45"/>
      <c r="S133" s="28"/>
      <c r="T133" s="28"/>
      <c r="U133" s="28"/>
      <c r="V133" s="28"/>
    </row>
    <row r="134" spans="1:22" ht="19.95" customHeight="1" x14ac:dyDescent="0.3">
      <c r="A134" s="54"/>
      <c r="N134" s="45"/>
      <c r="O134" s="45"/>
      <c r="P134" s="45"/>
      <c r="Q134" s="45"/>
      <c r="R134" s="45"/>
      <c r="S134" s="28"/>
      <c r="T134" s="28"/>
      <c r="U134" s="28"/>
      <c r="V134" s="28"/>
    </row>
    <row r="135" spans="1:22" ht="19.95" customHeight="1" x14ac:dyDescent="0.3">
      <c r="A135" s="54"/>
      <c r="N135" s="45"/>
      <c r="O135" s="45"/>
      <c r="P135" s="45"/>
      <c r="Q135" s="45"/>
      <c r="R135" s="45"/>
      <c r="S135" s="28"/>
      <c r="T135" s="28"/>
      <c r="U135" s="28"/>
      <c r="V135" s="28"/>
    </row>
    <row r="136" spans="1:22" ht="19.95" customHeight="1" x14ac:dyDescent="0.3">
      <c r="A136" s="54"/>
      <c r="N136" s="45"/>
      <c r="O136" s="45"/>
      <c r="P136" s="45"/>
      <c r="Q136" s="45"/>
      <c r="R136" s="45"/>
      <c r="S136" s="28"/>
      <c r="T136" s="28"/>
      <c r="U136" s="28"/>
      <c r="V136" s="28"/>
    </row>
    <row r="137" spans="1:22" ht="19.95" customHeight="1" x14ac:dyDescent="0.3">
      <c r="A137" s="54"/>
      <c r="N137" s="45"/>
      <c r="O137" s="45"/>
      <c r="P137" s="45"/>
      <c r="Q137" s="45"/>
      <c r="R137" s="45"/>
      <c r="S137" s="28"/>
      <c r="T137" s="28"/>
      <c r="U137" s="28"/>
      <c r="V137" s="28"/>
    </row>
    <row r="138" spans="1:22" ht="19.95" customHeight="1" x14ac:dyDescent="0.3">
      <c r="A138" s="54"/>
      <c r="N138" s="45"/>
      <c r="O138" s="45"/>
      <c r="P138" s="45"/>
      <c r="Q138" s="45"/>
      <c r="R138" s="45"/>
      <c r="S138" s="28"/>
      <c r="T138" s="28"/>
      <c r="U138" s="28"/>
      <c r="V138" s="28"/>
    </row>
    <row r="139" spans="1:22" ht="19.95" customHeight="1" x14ac:dyDescent="0.3">
      <c r="A139" s="54"/>
      <c r="N139" s="45"/>
      <c r="O139" s="45"/>
      <c r="P139" s="45"/>
      <c r="Q139" s="45"/>
      <c r="R139" s="45"/>
      <c r="S139" s="28"/>
      <c r="T139" s="28"/>
      <c r="U139" s="28"/>
      <c r="V139" s="28"/>
    </row>
    <row r="140" spans="1:22" ht="19.95" customHeight="1" x14ac:dyDescent="0.3">
      <c r="A140" s="54"/>
      <c r="N140" s="45"/>
      <c r="O140" s="45"/>
      <c r="P140" s="45"/>
      <c r="Q140" s="45"/>
      <c r="R140" s="45"/>
      <c r="S140" s="28"/>
      <c r="T140" s="28"/>
      <c r="U140" s="28"/>
      <c r="V140" s="28"/>
    </row>
    <row r="141" spans="1:22" ht="19.95" customHeight="1" x14ac:dyDescent="0.3">
      <c r="A141" s="54"/>
      <c r="N141" s="45"/>
      <c r="O141" s="45"/>
      <c r="P141" s="45"/>
      <c r="Q141" s="45"/>
      <c r="R141" s="45"/>
      <c r="S141" s="28"/>
      <c r="T141" s="28"/>
      <c r="U141" s="28"/>
      <c r="V141" s="28"/>
    </row>
    <row r="142" spans="1:22" ht="19.95" customHeight="1" x14ac:dyDescent="0.3">
      <c r="A142" s="54"/>
      <c r="N142" s="45"/>
      <c r="O142" s="45"/>
      <c r="P142" s="45"/>
      <c r="Q142" s="45"/>
      <c r="R142" s="45"/>
      <c r="S142" s="28"/>
      <c r="T142" s="28"/>
      <c r="U142" s="28"/>
      <c r="V142" s="28"/>
    </row>
    <row r="143" spans="1:22" ht="19.95" customHeight="1" x14ac:dyDescent="0.3">
      <c r="A143" s="54"/>
      <c r="N143" s="45"/>
      <c r="O143" s="45"/>
      <c r="P143" s="45"/>
      <c r="Q143" s="45"/>
      <c r="R143" s="45"/>
      <c r="S143" s="28"/>
      <c r="T143" s="28"/>
      <c r="U143" s="28"/>
      <c r="V143" s="28"/>
    </row>
    <row r="144" spans="1:22" ht="19.95" customHeight="1" x14ac:dyDescent="0.3">
      <c r="A144" s="54"/>
      <c r="N144" s="45"/>
      <c r="O144" s="45"/>
      <c r="P144" s="45"/>
      <c r="Q144" s="45"/>
      <c r="R144" s="45"/>
      <c r="S144" s="28"/>
      <c r="T144" s="28"/>
      <c r="U144" s="28"/>
      <c r="V144" s="28"/>
    </row>
    <row r="145" spans="1:22" ht="19.95" customHeight="1" x14ac:dyDescent="0.3">
      <c r="A145" s="54"/>
      <c r="N145" s="45"/>
      <c r="O145" s="45"/>
      <c r="P145" s="45"/>
      <c r="Q145" s="45"/>
      <c r="R145" s="45"/>
      <c r="S145" s="28"/>
      <c r="T145" s="28"/>
      <c r="U145" s="28"/>
      <c r="V145" s="28"/>
    </row>
    <row r="146" spans="1:22" ht="19.95" customHeight="1" x14ac:dyDescent="0.3">
      <c r="A146" s="54"/>
      <c r="N146" s="45"/>
      <c r="O146" s="45"/>
      <c r="P146" s="45"/>
      <c r="Q146" s="45"/>
      <c r="R146" s="45"/>
      <c r="S146" s="28"/>
      <c r="T146" s="28"/>
      <c r="U146" s="28"/>
      <c r="V146" s="28"/>
    </row>
    <row r="147" spans="1:22" ht="19.95" customHeight="1" x14ac:dyDescent="0.3">
      <c r="A147" s="54"/>
      <c r="N147" s="45"/>
      <c r="O147" s="45"/>
      <c r="P147" s="45"/>
      <c r="Q147" s="45"/>
      <c r="R147" s="45"/>
      <c r="S147" s="28"/>
      <c r="T147" s="28"/>
      <c r="U147" s="28"/>
      <c r="V147" s="28"/>
    </row>
    <row r="148" spans="1:22" ht="19.95" customHeight="1" x14ac:dyDescent="0.3">
      <c r="A148" s="54"/>
      <c r="N148" s="45"/>
      <c r="O148" s="45"/>
      <c r="P148" s="45"/>
      <c r="Q148" s="45"/>
      <c r="R148" s="45"/>
      <c r="S148" s="28"/>
      <c r="T148" s="28"/>
      <c r="U148" s="28"/>
      <c r="V148" s="28"/>
    </row>
    <row r="149" spans="1:22" ht="19.95" customHeight="1" x14ac:dyDescent="0.3">
      <c r="A149" s="54"/>
      <c r="N149" s="45"/>
      <c r="O149" s="45"/>
      <c r="P149" s="45"/>
      <c r="Q149" s="45"/>
      <c r="R149" s="45"/>
      <c r="S149" s="28"/>
      <c r="T149" s="28"/>
      <c r="U149" s="28"/>
      <c r="V149" s="28"/>
    </row>
    <row r="150" spans="1:22" ht="19.95" customHeight="1" x14ac:dyDescent="0.3">
      <c r="A150" s="54"/>
      <c r="N150" s="45"/>
      <c r="O150" s="45"/>
      <c r="P150" s="45"/>
      <c r="Q150" s="45"/>
      <c r="R150" s="45"/>
      <c r="S150" s="28"/>
      <c r="T150" s="28"/>
      <c r="U150" s="28"/>
      <c r="V150" s="28"/>
    </row>
    <row r="151" spans="1:22" ht="19.95" customHeight="1" x14ac:dyDescent="0.3">
      <c r="A151" s="54"/>
      <c r="N151" s="45"/>
      <c r="O151" s="45"/>
      <c r="P151" s="45"/>
      <c r="Q151" s="45"/>
      <c r="R151" s="45"/>
      <c r="S151" s="28"/>
      <c r="T151" s="28"/>
      <c r="U151" s="28"/>
      <c r="V151" s="28"/>
    </row>
    <row r="152" spans="1:22" ht="19.95" customHeight="1" x14ac:dyDescent="0.3">
      <c r="A152" s="54"/>
      <c r="N152" s="45"/>
      <c r="O152" s="45"/>
      <c r="P152" s="45"/>
      <c r="Q152" s="45"/>
      <c r="R152" s="45"/>
      <c r="S152" s="28"/>
      <c r="T152" s="28"/>
      <c r="U152" s="28"/>
      <c r="V152" s="28"/>
    </row>
    <row r="153" spans="1:22" ht="19.95" customHeight="1" x14ac:dyDescent="0.3">
      <c r="A153" s="54"/>
      <c r="N153" s="45"/>
      <c r="O153" s="45"/>
      <c r="P153" s="45"/>
      <c r="Q153" s="45"/>
      <c r="R153" s="45"/>
      <c r="S153" s="28"/>
      <c r="T153" s="28"/>
      <c r="U153" s="28"/>
      <c r="V153" s="28"/>
    </row>
    <row r="154" spans="1:22" ht="19.95" customHeight="1" x14ac:dyDescent="0.3">
      <c r="A154" s="54"/>
      <c r="N154" s="45"/>
      <c r="O154" s="45"/>
      <c r="P154" s="45"/>
      <c r="Q154" s="45"/>
      <c r="R154" s="45"/>
      <c r="S154" s="28"/>
      <c r="T154" s="28"/>
      <c r="U154" s="28"/>
      <c r="V154" s="28"/>
    </row>
    <row r="155" spans="1:22" ht="19.95" customHeight="1" x14ac:dyDescent="0.3">
      <c r="A155" s="54"/>
      <c r="N155" s="45"/>
      <c r="O155" s="45"/>
      <c r="P155" s="45"/>
      <c r="Q155" s="45"/>
      <c r="R155" s="45"/>
      <c r="S155" s="28"/>
      <c r="T155" s="28"/>
      <c r="U155" s="28"/>
      <c r="V155" s="28"/>
    </row>
    <row r="156" spans="1:22" ht="19.95" customHeight="1" x14ac:dyDescent="0.3">
      <c r="A156" s="54"/>
      <c r="N156" s="45"/>
      <c r="O156" s="45"/>
      <c r="P156" s="45"/>
      <c r="Q156" s="45"/>
      <c r="R156" s="45"/>
      <c r="S156" s="28"/>
      <c r="T156" s="28"/>
      <c r="U156" s="28"/>
      <c r="V156" s="28"/>
    </row>
    <row r="157" spans="1:22" ht="19.95" customHeight="1" x14ac:dyDescent="0.3">
      <c r="A157" s="54"/>
      <c r="N157" s="45"/>
      <c r="O157" s="45"/>
      <c r="P157" s="45"/>
      <c r="Q157" s="45"/>
      <c r="R157" s="45"/>
      <c r="S157" s="28"/>
      <c r="T157" s="28"/>
      <c r="U157" s="28"/>
      <c r="V157" s="28"/>
    </row>
    <row r="158" spans="1:22" ht="19.95" customHeight="1" x14ac:dyDescent="0.3">
      <c r="A158" s="54"/>
      <c r="N158" s="45"/>
      <c r="O158" s="45"/>
      <c r="P158" s="45"/>
      <c r="Q158" s="45"/>
      <c r="R158" s="45"/>
      <c r="S158" s="28"/>
      <c r="T158" s="28"/>
      <c r="U158" s="28"/>
      <c r="V158" s="28"/>
    </row>
    <row r="159" spans="1:22" ht="19.95" customHeight="1" x14ac:dyDescent="0.3">
      <c r="A159" s="54"/>
      <c r="N159" s="45"/>
      <c r="O159" s="45"/>
      <c r="P159" s="45"/>
      <c r="Q159" s="45"/>
      <c r="R159" s="45"/>
      <c r="S159" s="28"/>
      <c r="T159" s="28"/>
      <c r="U159" s="28"/>
      <c r="V159" s="28"/>
    </row>
    <row r="160" spans="1:22" ht="19.95" customHeight="1" x14ac:dyDescent="0.3">
      <c r="A160" s="54"/>
      <c r="N160" s="45"/>
      <c r="O160" s="45"/>
      <c r="P160" s="45"/>
      <c r="Q160" s="45"/>
      <c r="R160" s="45"/>
      <c r="S160" s="28"/>
      <c r="T160" s="28"/>
      <c r="U160" s="28"/>
      <c r="V160" s="28"/>
    </row>
    <row r="161" spans="1:22" ht="19.95" customHeight="1" x14ac:dyDescent="0.3">
      <c r="A161" s="54"/>
      <c r="N161" s="45"/>
      <c r="O161" s="45"/>
      <c r="P161" s="45"/>
      <c r="Q161" s="45"/>
      <c r="R161" s="45"/>
      <c r="S161" s="28"/>
      <c r="T161" s="28"/>
      <c r="U161" s="28"/>
      <c r="V161" s="28"/>
    </row>
    <row r="162" spans="1:22" ht="19.95" customHeight="1" x14ac:dyDescent="0.3">
      <c r="A162" s="54"/>
      <c r="N162" s="45"/>
      <c r="O162" s="45"/>
      <c r="P162" s="45"/>
      <c r="Q162" s="45"/>
      <c r="R162" s="45"/>
      <c r="S162" s="28"/>
      <c r="T162" s="28"/>
      <c r="U162" s="28"/>
      <c r="V162" s="28"/>
    </row>
    <row r="163" spans="1:22" ht="19.95" customHeight="1" x14ac:dyDescent="0.3">
      <c r="A163" s="54"/>
      <c r="N163" s="45"/>
      <c r="O163" s="45"/>
      <c r="P163" s="45"/>
      <c r="Q163" s="45"/>
      <c r="R163" s="45"/>
      <c r="S163" s="28"/>
      <c r="T163" s="28"/>
      <c r="U163" s="28"/>
      <c r="V163" s="28"/>
    </row>
    <row r="164" spans="1:22" ht="19.95" customHeight="1" x14ac:dyDescent="0.3">
      <c r="A164" s="54"/>
      <c r="N164" s="45"/>
      <c r="O164" s="45"/>
      <c r="P164" s="45"/>
      <c r="Q164" s="45"/>
      <c r="R164" s="45"/>
      <c r="S164" s="28"/>
      <c r="T164" s="28"/>
      <c r="U164" s="28"/>
      <c r="V164" s="28"/>
    </row>
    <row r="165" spans="1:22" ht="19.95" customHeight="1" x14ac:dyDescent="0.3">
      <c r="A165" s="54"/>
      <c r="N165" s="45"/>
      <c r="O165" s="45"/>
      <c r="P165" s="45"/>
      <c r="Q165" s="45"/>
      <c r="R165" s="45"/>
      <c r="S165" s="28"/>
      <c r="T165" s="28"/>
      <c r="U165" s="28"/>
      <c r="V165" s="28"/>
    </row>
    <row r="166" spans="1:22" ht="19.95" customHeight="1" x14ac:dyDescent="0.3">
      <c r="A166" s="54"/>
      <c r="N166" s="45"/>
      <c r="O166" s="45"/>
      <c r="P166" s="45"/>
      <c r="Q166" s="45"/>
      <c r="R166" s="45"/>
      <c r="S166" s="28"/>
      <c r="T166" s="28"/>
      <c r="U166" s="28"/>
      <c r="V166" s="28"/>
    </row>
    <row r="167" spans="1:22" ht="19.95" customHeight="1" x14ac:dyDescent="0.3">
      <c r="A167" s="54"/>
      <c r="N167" s="45"/>
      <c r="O167" s="45"/>
      <c r="P167" s="45"/>
      <c r="Q167" s="45"/>
      <c r="R167" s="45"/>
      <c r="S167" s="28"/>
      <c r="T167" s="28"/>
      <c r="U167" s="28"/>
      <c r="V167" s="28"/>
    </row>
    <row r="168" spans="1:22" ht="19.95" customHeight="1" x14ac:dyDescent="0.3">
      <c r="A168" s="54"/>
      <c r="N168" s="45"/>
      <c r="O168" s="45"/>
      <c r="P168" s="45"/>
      <c r="Q168" s="45"/>
      <c r="R168" s="45"/>
      <c r="S168" s="28"/>
      <c r="T168" s="28"/>
      <c r="U168" s="28"/>
      <c r="V168" s="28"/>
    </row>
    <row r="169" spans="1:22" ht="19.95" customHeight="1" x14ac:dyDescent="0.3">
      <c r="A169" s="54"/>
      <c r="N169" s="45"/>
      <c r="O169" s="45"/>
      <c r="P169" s="45"/>
      <c r="Q169" s="45"/>
      <c r="R169" s="45"/>
      <c r="S169" s="28"/>
      <c r="T169" s="28"/>
      <c r="U169" s="28"/>
      <c r="V169" s="28"/>
    </row>
    <row r="170" spans="1:22" ht="19.95" customHeight="1" x14ac:dyDescent="0.3">
      <c r="A170" s="54"/>
      <c r="N170" s="45"/>
      <c r="O170" s="45"/>
      <c r="P170" s="45"/>
      <c r="Q170" s="45"/>
      <c r="R170" s="45"/>
      <c r="S170" s="28"/>
      <c r="T170" s="28"/>
      <c r="U170" s="28"/>
      <c r="V170" s="28"/>
    </row>
    <row r="171" spans="1:22" ht="19.95" customHeight="1" x14ac:dyDescent="0.3">
      <c r="A171" s="54"/>
      <c r="N171" s="45"/>
      <c r="O171" s="45"/>
      <c r="P171" s="45"/>
      <c r="Q171" s="45"/>
      <c r="R171" s="45"/>
      <c r="S171" s="28"/>
      <c r="T171" s="28"/>
      <c r="U171" s="28"/>
      <c r="V171" s="28"/>
    </row>
    <row r="172" spans="1:22" ht="19.95" customHeight="1" x14ac:dyDescent="0.3">
      <c r="A172" s="54"/>
      <c r="N172" s="45"/>
      <c r="O172" s="45"/>
      <c r="P172" s="45"/>
      <c r="Q172" s="45"/>
      <c r="R172" s="45"/>
      <c r="S172" s="28"/>
      <c r="T172" s="28"/>
      <c r="U172" s="28"/>
      <c r="V172" s="28"/>
    </row>
    <row r="173" spans="1:22" ht="19.95" customHeight="1" x14ac:dyDescent="0.3">
      <c r="A173" s="54"/>
      <c r="N173" s="45"/>
      <c r="O173" s="45"/>
      <c r="P173" s="45"/>
      <c r="Q173" s="45"/>
      <c r="R173" s="45"/>
      <c r="S173" s="28"/>
      <c r="T173" s="28"/>
      <c r="U173" s="28"/>
      <c r="V173" s="28"/>
    </row>
    <row r="174" spans="1:22" ht="19.95" customHeight="1" x14ac:dyDescent="0.3">
      <c r="A174" s="54"/>
      <c r="N174" s="45"/>
      <c r="O174" s="45"/>
      <c r="P174" s="45"/>
      <c r="Q174" s="45"/>
      <c r="R174" s="45"/>
      <c r="S174" s="28"/>
      <c r="T174" s="28"/>
      <c r="U174" s="28"/>
      <c r="V174" s="28"/>
    </row>
    <row r="175" spans="1:22" ht="19.95" customHeight="1" x14ac:dyDescent="0.3">
      <c r="A175" s="54"/>
      <c r="N175" s="45"/>
      <c r="O175" s="45"/>
      <c r="P175" s="45"/>
      <c r="Q175" s="45"/>
      <c r="R175" s="45"/>
      <c r="S175" s="28"/>
      <c r="T175" s="28"/>
      <c r="U175" s="28"/>
      <c r="V175" s="28"/>
    </row>
    <row r="176" spans="1:22" ht="19.95" customHeight="1" x14ac:dyDescent="0.3">
      <c r="A176" s="54"/>
      <c r="N176" s="45"/>
      <c r="O176" s="45"/>
      <c r="P176" s="45"/>
      <c r="Q176" s="45"/>
      <c r="R176" s="45"/>
      <c r="S176" s="28"/>
      <c r="T176" s="28"/>
      <c r="U176" s="28"/>
      <c r="V176" s="28"/>
    </row>
    <row r="177" spans="1:22" ht="19.95" customHeight="1" x14ac:dyDescent="0.3">
      <c r="A177" s="54"/>
      <c r="N177" s="45"/>
      <c r="O177" s="45"/>
      <c r="P177" s="45"/>
      <c r="Q177" s="45"/>
      <c r="R177" s="45"/>
      <c r="S177" s="28"/>
      <c r="T177" s="28"/>
      <c r="U177" s="28"/>
      <c r="V177" s="28"/>
    </row>
    <row r="178" spans="1:22" ht="19.95" customHeight="1" x14ac:dyDescent="0.3">
      <c r="A178" s="54"/>
      <c r="N178" s="45"/>
      <c r="O178" s="45"/>
      <c r="P178" s="45"/>
      <c r="Q178" s="45"/>
      <c r="R178" s="45"/>
      <c r="S178" s="28"/>
      <c r="T178" s="28"/>
      <c r="U178" s="28"/>
      <c r="V178" s="28"/>
    </row>
    <row r="179" spans="1:22" ht="19.95" customHeight="1" x14ac:dyDescent="0.3">
      <c r="A179" s="54"/>
      <c r="N179" s="45"/>
      <c r="O179" s="45"/>
      <c r="P179" s="45"/>
      <c r="Q179" s="45"/>
      <c r="R179" s="45"/>
      <c r="S179" s="28"/>
      <c r="T179" s="28"/>
      <c r="U179" s="28"/>
      <c r="V179" s="28"/>
    </row>
    <row r="180" spans="1:22" ht="19.95" customHeight="1" x14ac:dyDescent="0.3">
      <c r="A180" s="54"/>
      <c r="N180" s="45"/>
      <c r="O180" s="45"/>
      <c r="P180" s="45"/>
      <c r="Q180" s="45"/>
      <c r="R180" s="45"/>
      <c r="S180" s="28"/>
      <c r="T180" s="28"/>
      <c r="U180" s="28"/>
      <c r="V180" s="28"/>
    </row>
    <row r="181" spans="1:22" ht="19.95" customHeight="1" x14ac:dyDescent="0.3">
      <c r="A181" s="54"/>
      <c r="N181" s="45"/>
      <c r="O181" s="45"/>
      <c r="P181" s="45"/>
      <c r="Q181" s="45"/>
      <c r="R181" s="45"/>
      <c r="S181" s="28"/>
      <c r="T181" s="28"/>
      <c r="U181" s="28"/>
      <c r="V181" s="28"/>
    </row>
    <row r="182" spans="1:22" ht="19.95" customHeight="1" x14ac:dyDescent="0.3">
      <c r="A182" s="54"/>
      <c r="N182" s="45"/>
      <c r="O182" s="45"/>
      <c r="P182" s="45"/>
      <c r="Q182" s="45"/>
      <c r="R182" s="45"/>
      <c r="S182" s="28"/>
      <c r="T182" s="28"/>
      <c r="U182" s="28"/>
      <c r="V182" s="28"/>
    </row>
    <row r="183" spans="1:22" ht="19.95" customHeight="1" x14ac:dyDescent="0.3">
      <c r="A183" s="54"/>
      <c r="N183" s="45"/>
      <c r="O183" s="45"/>
      <c r="P183" s="45"/>
      <c r="Q183" s="45"/>
      <c r="R183" s="45"/>
      <c r="S183" s="28"/>
      <c r="T183" s="28"/>
      <c r="U183" s="28"/>
      <c r="V183" s="28"/>
    </row>
    <row r="184" spans="1:22" ht="19.95" customHeight="1" x14ac:dyDescent="0.3">
      <c r="A184" s="54"/>
      <c r="N184" s="45"/>
      <c r="O184" s="45"/>
      <c r="P184" s="45"/>
      <c r="Q184" s="45"/>
      <c r="R184" s="45"/>
      <c r="S184" s="28"/>
      <c r="T184" s="28"/>
      <c r="U184" s="28"/>
      <c r="V184" s="28"/>
    </row>
    <row r="185" spans="1:22" ht="19.95" customHeight="1" x14ac:dyDescent="0.3">
      <c r="A185" s="54"/>
      <c r="N185" s="45"/>
      <c r="O185" s="45"/>
      <c r="P185" s="45"/>
      <c r="Q185" s="45"/>
      <c r="R185" s="45"/>
      <c r="S185" s="28"/>
      <c r="T185" s="28"/>
      <c r="U185" s="28"/>
      <c r="V185" s="28"/>
    </row>
    <row r="186" spans="1:22" ht="19.95" customHeight="1" x14ac:dyDescent="0.3">
      <c r="A186" s="54"/>
      <c r="N186" s="45"/>
      <c r="O186" s="45"/>
      <c r="P186" s="45"/>
      <c r="Q186" s="45"/>
      <c r="R186" s="45"/>
      <c r="S186" s="28"/>
      <c r="T186" s="28"/>
      <c r="U186" s="28"/>
      <c r="V186" s="28"/>
    </row>
    <row r="187" spans="1:22" ht="19.95" customHeight="1" x14ac:dyDescent="0.3">
      <c r="A187" s="54"/>
      <c r="N187" s="45"/>
      <c r="O187" s="45"/>
      <c r="P187" s="45"/>
      <c r="Q187" s="45"/>
      <c r="R187" s="45"/>
      <c r="S187" s="28"/>
      <c r="T187" s="28"/>
      <c r="U187" s="28"/>
      <c r="V187" s="28"/>
    </row>
    <row r="188" spans="1:22" ht="19.95" customHeight="1" x14ac:dyDescent="0.3">
      <c r="A188" s="54"/>
      <c r="N188" s="45"/>
      <c r="O188" s="45"/>
      <c r="P188" s="45"/>
      <c r="Q188" s="45"/>
      <c r="R188" s="45"/>
      <c r="S188" s="28"/>
      <c r="T188" s="28"/>
      <c r="U188" s="28"/>
      <c r="V188" s="28"/>
    </row>
    <row r="189" spans="1:22" ht="19.95" customHeight="1" x14ac:dyDescent="0.3">
      <c r="A189" s="54"/>
      <c r="N189" s="45"/>
      <c r="O189" s="45"/>
      <c r="P189" s="45"/>
      <c r="Q189" s="45"/>
      <c r="R189" s="45"/>
      <c r="S189" s="28"/>
      <c r="T189" s="28"/>
      <c r="U189" s="28"/>
      <c r="V189" s="28"/>
    </row>
    <row r="190" spans="1:22" ht="19.95" customHeight="1" x14ac:dyDescent="0.3">
      <c r="A190" s="54"/>
      <c r="N190" s="45"/>
      <c r="O190" s="45"/>
      <c r="P190" s="45"/>
      <c r="Q190" s="45"/>
      <c r="R190" s="45"/>
      <c r="S190" s="28"/>
      <c r="T190" s="28"/>
      <c r="U190" s="28"/>
      <c r="V190" s="28"/>
    </row>
    <row r="191" spans="1:22" ht="19.95" customHeight="1" x14ac:dyDescent="0.3">
      <c r="A191" s="54"/>
      <c r="N191" s="45"/>
      <c r="O191" s="45"/>
      <c r="P191" s="45"/>
      <c r="Q191" s="45"/>
      <c r="R191" s="45"/>
      <c r="S191" s="28"/>
      <c r="T191" s="28"/>
      <c r="U191" s="28"/>
      <c r="V191" s="28"/>
    </row>
    <row r="192" spans="1:22" ht="19.95" customHeight="1" x14ac:dyDescent="0.3">
      <c r="A192" s="54"/>
      <c r="N192" s="45"/>
      <c r="O192" s="45"/>
      <c r="P192" s="45"/>
      <c r="Q192" s="45"/>
      <c r="R192" s="45"/>
      <c r="S192" s="28"/>
      <c r="T192" s="28"/>
      <c r="U192" s="28"/>
      <c r="V192" s="28"/>
    </row>
    <row r="193" spans="1:22" ht="19.95" customHeight="1" x14ac:dyDescent="0.3">
      <c r="A193" s="54"/>
      <c r="N193" s="45"/>
      <c r="O193" s="45"/>
      <c r="P193" s="45"/>
      <c r="Q193" s="45"/>
      <c r="R193" s="45"/>
      <c r="S193" s="28"/>
      <c r="T193" s="28"/>
      <c r="U193" s="28"/>
      <c r="V193" s="28"/>
    </row>
    <row r="194" spans="1:22" ht="19.95" customHeight="1" x14ac:dyDescent="0.3">
      <c r="A194" s="54"/>
      <c r="N194" s="45"/>
      <c r="O194" s="45"/>
      <c r="P194" s="45"/>
      <c r="Q194" s="45"/>
      <c r="R194" s="45"/>
      <c r="S194" s="28"/>
      <c r="T194" s="28"/>
      <c r="U194" s="28"/>
      <c r="V194" s="28"/>
    </row>
    <row r="195" spans="1:22" ht="19.95" customHeight="1" x14ac:dyDescent="0.3">
      <c r="A195" s="54"/>
      <c r="N195" s="45"/>
      <c r="O195" s="45"/>
      <c r="P195" s="45"/>
      <c r="Q195" s="45"/>
      <c r="R195" s="45"/>
      <c r="S195" s="28"/>
      <c r="T195" s="28"/>
      <c r="U195" s="28"/>
      <c r="V195" s="28"/>
    </row>
    <row r="196" spans="1:22" ht="19.95" customHeight="1" x14ac:dyDescent="0.3">
      <c r="A196" s="54"/>
      <c r="N196" s="45"/>
      <c r="O196" s="45"/>
      <c r="P196" s="45"/>
      <c r="Q196" s="45"/>
      <c r="R196" s="45"/>
      <c r="S196" s="28"/>
      <c r="T196" s="28"/>
      <c r="U196" s="28"/>
      <c r="V196" s="28"/>
    </row>
    <row r="197" spans="1:22" ht="19.95" customHeight="1" x14ac:dyDescent="0.3">
      <c r="A197" s="54"/>
      <c r="N197" s="45"/>
      <c r="O197" s="45"/>
      <c r="P197" s="45"/>
      <c r="Q197" s="45"/>
      <c r="R197" s="45"/>
      <c r="S197" s="28"/>
      <c r="T197" s="28"/>
      <c r="U197" s="28"/>
      <c r="V197" s="28"/>
    </row>
    <row r="198" spans="1:22" ht="19.95" customHeight="1" x14ac:dyDescent="0.3">
      <c r="A198" s="54"/>
      <c r="N198" s="45"/>
      <c r="O198" s="45"/>
      <c r="P198" s="45"/>
      <c r="Q198" s="45"/>
      <c r="R198" s="45"/>
      <c r="S198" s="28"/>
      <c r="T198" s="28"/>
      <c r="U198" s="28"/>
      <c r="V198" s="28"/>
    </row>
    <row r="199" spans="1:22" ht="19.95" customHeight="1" x14ac:dyDescent="0.3">
      <c r="A199" s="54"/>
      <c r="N199" s="45"/>
      <c r="O199" s="45"/>
      <c r="P199" s="45"/>
      <c r="Q199" s="45"/>
      <c r="R199" s="45"/>
      <c r="S199" s="28"/>
      <c r="T199" s="28"/>
      <c r="U199" s="28"/>
      <c r="V199" s="28"/>
    </row>
    <row r="200" spans="1:22" ht="19.95" customHeight="1" x14ac:dyDescent="0.3">
      <c r="A200" s="54"/>
      <c r="N200" s="45"/>
      <c r="O200" s="45"/>
      <c r="P200" s="45"/>
      <c r="Q200" s="45"/>
      <c r="R200" s="45"/>
      <c r="S200" s="28"/>
      <c r="T200" s="28"/>
      <c r="U200" s="28"/>
      <c r="V200" s="28"/>
    </row>
    <row r="201" spans="1:22" ht="19.95" customHeight="1" x14ac:dyDescent="0.3">
      <c r="A201" s="54"/>
      <c r="N201" s="45"/>
      <c r="O201" s="45"/>
      <c r="P201" s="45"/>
      <c r="Q201" s="45"/>
      <c r="R201" s="45"/>
      <c r="S201" s="28"/>
      <c r="T201" s="28"/>
      <c r="U201" s="28"/>
      <c r="V201" s="28"/>
    </row>
    <row r="202" spans="1:22" ht="19.95" customHeight="1" x14ac:dyDescent="0.3">
      <c r="A202" s="54"/>
      <c r="N202" s="45"/>
      <c r="O202" s="45"/>
      <c r="P202" s="45"/>
      <c r="Q202" s="45"/>
      <c r="R202" s="45"/>
      <c r="S202" s="28"/>
      <c r="T202" s="28"/>
      <c r="U202" s="28"/>
      <c r="V202" s="28"/>
    </row>
    <row r="203" spans="1:22" ht="19.95" customHeight="1" x14ac:dyDescent="0.3">
      <c r="A203" s="54"/>
      <c r="N203" s="45"/>
      <c r="O203" s="45"/>
      <c r="P203" s="45"/>
      <c r="Q203" s="45"/>
      <c r="R203" s="45"/>
      <c r="S203" s="28"/>
      <c r="T203" s="28"/>
      <c r="U203" s="28"/>
      <c r="V203" s="28"/>
    </row>
    <row r="204" spans="1:22" ht="19.95" customHeight="1" x14ac:dyDescent="0.3">
      <c r="A204" s="54"/>
      <c r="N204" s="45"/>
      <c r="O204" s="45"/>
      <c r="P204" s="45"/>
      <c r="Q204" s="45"/>
      <c r="R204" s="45"/>
      <c r="S204" s="28"/>
      <c r="T204" s="28"/>
      <c r="U204" s="28"/>
      <c r="V204" s="28"/>
    </row>
    <row r="205" spans="1:22" ht="19.95" customHeight="1" x14ac:dyDescent="0.3">
      <c r="A205" s="54"/>
      <c r="N205" s="45"/>
      <c r="O205" s="45"/>
      <c r="P205" s="45"/>
      <c r="Q205" s="45"/>
      <c r="R205" s="45"/>
      <c r="S205" s="28"/>
      <c r="T205" s="28"/>
      <c r="U205" s="28"/>
      <c r="V205" s="28"/>
    </row>
    <row r="206" spans="1:22" ht="19.95" customHeight="1" x14ac:dyDescent="0.3">
      <c r="A206" s="54"/>
      <c r="N206" s="45"/>
      <c r="O206" s="45"/>
      <c r="P206" s="45"/>
      <c r="Q206" s="45"/>
      <c r="R206" s="45"/>
      <c r="S206" s="28"/>
      <c r="T206" s="28"/>
      <c r="U206" s="28"/>
      <c r="V206" s="28"/>
    </row>
    <row r="207" spans="1:22" ht="19.95" customHeight="1" x14ac:dyDescent="0.3">
      <c r="A207" s="54"/>
      <c r="N207" s="45"/>
      <c r="O207" s="45"/>
      <c r="P207" s="45"/>
      <c r="Q207" s="45"/>
      <c r="R207" s="45"/>
      <c r="S207" s="28"/>
      <c r="T207" s="28"/>
      <c r="U207" s="28"/>
      <c r="V207" s="28"/>
    </row>
    <row r="208" spans="1:22" ht="19.95" customHeight="1" x14ac:dyDescent="0.3">
      <c r="A208" s="54"/>
      <c r="N208" s="45"/>
      <c r="O208" s="45"/>
      <c r="P208" s="45"/>
      <c r="Q208" s="45"/>
      <c r="R208" s="45"/>
      <c r="S208" s="28"/>
      <c r="T208" s="28"/>
      <c r="U208" s="28"/>
      <c r="V208" s="28"/>
    </row>
    <row r="209" spans="1:22" ht="19.95" customHeight="1" x14ac:dyDescent="0.3">
      <c r="A209" s="54"/>
      <c r="N209" s="45"/>
      <c r="O209" s="45"/>
      <c r="P209" s="45"/>
      <c r="Q209" s="45"/>
      <c r="R209" s="45"/>
      <c r="S209" s="28"/>
      <c r="T209" s="28"/>
      <c r="U209" s="28"/>
      <c r="V209" s="28"/>
    </row>
    <row r="210" spans="1:22" ht="19.95" customHeight="1" x14ac:dyDescent="0.3">
      <c r="A210" s="54"/>
      <c r="N210" s="45"/>
      <c r="O210" s="45"/>
      <c r="P210" s="45"/>
      <c r="Q210" s="45"/>
      <c r="R210" s="45"/>
      <c r="S210" s="28"/>
      <c r="T210" s="28"/>
      <c r="U210" s="28"/>
      <c r="V210" s="28"/>
    </row>
    <row r="211" spans="1:22" ht="19.95" customHeight="1" x14ac:dyDescent="0.3">
      <c r="A211" s="54"/>
      <c r="N211" s="45"/>
      <c r="O211" s="45"/>
      <c r="P211" s="45"/>
      <c r="Q211" s="45"/>
      <c r="R211" s="45"/>
      <c r="S211" s="28"/>
      <c r="T211" s="28"/>
      <c r="U211" s="28"/>
      <c r="V211" s="28"/>
    </row>
    <row r="212" spans="1:22" ht="19.95" customHeight="1" x14ac:dyDescent="0.3">
      <c r="A212" s="54"/>
      <c r="N212" s="45"/>
      <c r="O212" s="45"/>
      <c r="P212" s="45"/>
      <c r="Q212" s="45"/>
      <c r="R212" s="45"/>
      <c r="S212" s="28"/>
      <c r="T212" s="28"/>
      <c r="U212" s="28"/>
      <c r="V212" s="28"/>
    </row>
    <row r="213" spans="1:22" ht="19.95" customHeight="1" x14ac:dyDescent="0.3">
      <c r="A213" s="54"/>
      <c r="N213" s="45"/>
      <c r="O213" s="45"/>
      <c r="P213" s="45"/>
      <c r="Q213" s="45"/>
      <c r="R213" s="45"/>
      <c r="S213" s="28"/>
      <c r="T213" s="28"/>
      <c r="U213" s="28"/>
      <c r="V213" s="28"/>
    </row>
    <row r="214" spans="1:22" ht="19.95" customHeight="1" x14ac:dyDescent="0.3">
      <c r="A214" s="54"/>
      <c r="N214" s="45"/>
      <c r="O214" s="45"/>
      <c r="P214" s="45"/>
      <c r="Q214" s="45"/>
      <c r="R214" s="45"/>
      <c r="S214" s="28"/>
      <c r="T214" s="28"/>
      <c r="U214" s="28"/>
      <c r="V214" s="28"/>
    </row>
    <row r="215" spans="1:22" ht="19.95" customHeight="1" x14ac:dyDescent="0.3">
      <c r="A215" s="54"/>
      <c r="N215" s="45"/>
      <c r="O215" s="45"/>
      <c r="P215" s="45"/>
      <c r="Q215" s="45"/>
      <c r="R215" s="45"/>
      <c r="S215" s="28"/>
      <c r="T215" s="28"/>
      <c r="U215" s="28"/>
      <c r="V215" s="28"/>
    </row>
    <row r="216" spans="1:22" ht="19.95" customHeight="1" x14ac:dyDescent="0.3">
      <c r="A216" s="54"/>
      <c r="N216" s="45"/>
      <c r="O216" s="45"/>
      <c r="P216" s="45"/>
      <c r="Q216" s="45"/>
      <c r="R216" s="45"/>
      <c r="S216" s="28"/>
      <c r="T216" s="28"/>
      <c r="U216" s="28"/>
      <c r="V216" s="28"/>
    </row>
    <row r="217" spans="1:22" ht="19.95" customHeight="1" x14ac:dyDescent="0.3">
      <c r="A217" s="54"/>
      <c r="N217" s="45"/>
      <c r="O217" s="45"/>
      <c r="P217" s="45"/>
      <c r="Q217" s="45"/>
      <c r="R217" s="45"/>
      <c r="S217" s="28"/>
      <c r="T217" s="28"/>
      <c r="U217" s="28"/>
      <c r="V217" s="28"/>
    </row>
    <row r="218" spans="1:22" ht="19.95" customHeight="1" x14ac:dyDescent="0.3">
      <c r="A218" s="54"/>
      <c r="N218" s="45"/>
      <c r="O218" s="45"/>
      <c r="P218" s="45"/>
      <c r="Q218" s="45"/>
      <c r="R218" s="45"/>
      <c r="S218" s="28"/>
      <c r="T218" s="28"/>
      <c r="U218" s="28"/>
      <c r="V218" s="28"/>
    </row>
    <row r="219" spans="1:22" ht="19.95" customHeight="1" x14ac:dyDescent="0.3">
      <c r="A219" s="54"/>
      <c r="N219" s="45"/>
      <c r="O219" s="45"/>
      <c r="P219" s="45"/>
      <c r="Q219" s="45"/>
      <c r="R219" s="45"/>
      <c r="S219" s="28"/>
      <c r="T219" s="28"/>
      <c r="U219" s="28"/>
      <c r="V219" s="28"/>
    </row>
    <row r="220" spans="1:22" ht="19.95" customHeight="1" x14ac:dyDescent="0.3">
      <c r="A220" s="54"/>
      <c r="N220" s="45"/>
      <c r="O220" s="45"/>
      <c r="P220" s="45"/>
      <c r="Q220" s="45"/>
      <c r="R220" s="45"/>
      <c r="S220" s="28"/>
      <c r="T220" s="28"/>
      <c r="U220" s="28"/>
      <c r="V220" s="28"/>
    </row>
    <row r="221" spans="1:22" ht="19.95" customHeight="1" x14ac:dyDescent="0.3">
      <c r="A221" s="54"/>
      <c r="N221" s="45"/>
      <c r="O221" s="45"/>
      <c r="P221" s="45"/>
      <c r="Q221" s="45"/>
      <c r="R221" s="45"/>
      <c r="S221" s="28"/>
      <c r="T221" s="28"/>
      <c r="U221" s="28"/>
      <c r="V221" s="28"/>
    </row>
    <row r="222" spans="1:22" ht="19.95" customHeight="1" x14ac:dyDescent="0.3">
      <c r="A222" s="54"/>
      <c r="N222" s="45"/>
      <c r="O222" s="45"/>
      <c r="P222" s="45"/>
      <c r="Q222" s="45"/>
      <c r="R222" s="45"/>
      <c r="S222" s="28"/>
      <c r="T222" s="28"/>
      <c r="U222" s="28"/>
      <c r="V222" s="28"/>
    </row>
    <row r="223" spans="1:22" ht="19.95" customHeight="1" x14ac:dyDescent="0.3">
      <c r="A223" s="54"/>
      <c r="N223" s="45"/>
      <c r="O223" s="45"/>
      <c r="P223" s="45"/>
      <c r="Q223" s="45"/>
      <c r="R223" s="45"/>
      <c r="S223" s="28"/>
      <c r="T223" s="28"/>
      <c r="U223" s="28"/>
      <c r="V223" s="28"/>
    </row>
    <row r="224" spans="1:22" ht="19.95" customHeight="1" x14ac:dyDescent="0.3">
      <c r="A224" s="54"/>
      <c r="N224" s="45"/>
      <c r="O224" s="45"/>
      <c r="P224" s="45"/>
      <c r="Q224" s="45"/>
      <c r="R224" s="45"/>
      <c r="S224" s="28"/>
      <c r="T224" s="28"/>
      <c r="U224" s="28"/>
      <c r="V224" s="28"/>
    </row>
    <row r="225" spans="1:22" ht="19.95" customHeight="1" x14ac:dyDescent="0.3">
      <c r="A225" s="54"/>
      <c r="N225" s="45"/>
      <c r="O225" s="45"/>
      <c r="P225" s="45"/>
      <c r="Q225" s="45"/>
      <c r="R225" s="45"/>
      <c r="S225" s="28"/>
      <c r="T225" s="28"/>
      <c r="U225" s="28"/>
      <c r="V225" s="28"/>
    </row>
    <row r="226" spans="1:22" ht="19.95" customHeight="1" x14ac:dyDescent="0.3">
      <c r="A226" s="54"/>
      <c r="N226" s="45"/>
      <c r="O226" s="45"/>
      <c r="P226" s="45"/>
      <c r="Q226" s="45"/>
      <c r="R226" s="45"/>
      <c r="S226" s="28"/>
      <c r="T226" s="28"/>
      <c r="U226" s="28"/>
      <c r="V226" s="28"/>
    </row>
    <row r="227" spans="1:22" ht="19.95" customHeight="1" x14ac:dyDescent="0.3">
      <c r="A227" s="54"/>
      <c r="N227" s="45"/>
      <c r="O227" s="45"/>
      <c r="P227" s="45"/>
      <c r="Q227" s="45"/>
      <c r="R227" s="45"/>
      <c r="S227" s="28"/>
      <c r="T227" s="28"/>
      <c r="U227" s="28"/>
      <c r="V227" s="28"/>
    </row>
    <row r="228" spans="1:22" ht="19.95" customHeight="1" x14ac:dyDescent="0.3">
      <c r="A228" s="54"/>
      <c r="N228" s="45"/>
      <c r="O228" s="45"/>
      <c r="P228" s="45"/>
      <c r="Q228" s="45"/>
      <c r="R228" s="45"/>
      <c r="S228" s="28"/>
      <c r="T228" s="28"/>
      <c r="U228" s="28"/>
      <c r="V228" s="28"/>
    </row>
    <row r="229" spans="1:22" ht="19.95" customHeight="1" x14ac:dyDescent="0.3">
      <c r="A229" s="54"/>
      <c r="N229" s="45"/>
      <c r="O229" s="45"/>
      <c r="P229" s="45"/>
      <c r="Q229" s="45"/>
      <c r="R229" s="45"/>
      <c r="S229" s="28"/>
      <c r="T229" s="28"/>
      <c r="U229" s="28"/>
      <c r="V229" s="28"/>
    </row>
    <row r="230" spans="1:22" ht="19.95" customHeight="1" x14ac:dyDescent="0.3">
      <c r="A230" s="54"/>
      <c r="N230" s="45"/>
      <c r="O230" s="45"/>
      <c r="P230" s="45"/>
      <c r="Q230" s="45"/>
      <c r="R230" s="45"/>
      <c r="S230" s="28"/>
      <c r="T230" s="28"/>
      <c r="U230" s="28"/>
      <c r="V230" s="28"/>
    </row>
    <row r="231" spans="1:22" ht="19.95" customHeight="1" x14ac:dyDescent="0.3">
      <c r="A231" s="54"/>
      <c r="N231" s="45"/>
      <c r="O231" s="45"/>
      <c r="P231" s="45"/>
      <c r="Q231" s="45"/>
      <c r="R231" s="45"/>
      <c r="S231" s="28"/>
      <c r="T231" s="28"/>
      <c r="U231" s="28"/>
      <c r="V231" s="28"/>
    </row>
    <row r="232" spans="1:22" ht="19.95" customHeight="1" x14ac:dyDescent="0.3">
      <c r="A232" s="54"/>
      <c r="N232" s="45"/>
      <c r="O232" s="45"/>
      <c r="P232" s="45"/>
      <c r="Q232" s="45"/>
      <c r="R232" s="45"/>
      <c r="S232" s="28"/>
      <c r="T232" s="28"/>
      <c r="U232" s="28"/>
      <c r="V232" s="28"/>
    </row>
    <row r="233" spans="1:22" ht="19.95" customHeight="1" x14ac:dyDescent="0.3">
      <c r="A233" s="54"/>
      <c r="N233" s="45"/>
      <c r="O233" s="45"/>
      <c r="P233" s="45"/>
      <c r="Q233" s="45"/>
      <c r="R233" s="45"/>
      <c r="S233" s="28"/>
      <c r="T233" s="28"/>
      <c r="U233" s="28"/>
      <c r="V233" s="28"/>
    </row>
    <row r="234" spans="1:22" ht="19.95" customHeight="1" x14ac:dyDescent="0.3">
      <c r="A234" s="54"/>
      <c r="N234" s="45"/>
      <c r="O234" s="45"/>
      <c r="P234" s="45"/>
      <c r="Q234" s="45"/>
      <c r="R234" s="45"/>
      <c r="S234" s="28"/>
      <c r="T234" s="28"/>
      <c r="U234" s="28"/>
      <c r="V234" s="28"/>
    </row>
    <row r="235" spans="1:22" ht="19.95" customHeight="1" x14ac:dyDescent="0.3">
      <c r="A235" s="54"/>
      <c r="N235" s="45"/>
      <c r="O235" s="45"/>
      <c r="P235" s="45"/>
      <c r="Q235" s="45"/>
      <c r="R235" s="45"/>
      <c r="S235" s="28"/>
      <c r="T235" s="28"/>
      <c r="U235" s="28"/>
      <c r="V235" s="28"/>
    </row>
    <row r="236" spans="1:22" ht="19.95" customHeight="1" x14ac:dyDescent="0.3">
      <c r="A236" s="54"/>
      <c r="N236" s="45"/>
      <c r="O236" s="45"/>
      <c r="P236" s="45"/>
      <c r="Q236" s="45"/>
      <c r="R236" s="45"/>
      <c r="S236" s="28"/>
      <c r="T236" s="28"/>
      <c r="U236" s="28"/>
      <c r="V236" s="28"/>
    </row>
    <row r="237" spans="1:22" ht="19.95" customHeight="1" x14ac:dyDescent="0.3">
      <c r="A237" s="54"/>
      <c r="N237" s="45"/>
      <c r="O237" s="45"/>
      <c r="P237" s="45"/>
      <c r="Q237" s="45"/>
      <c r="R237" s="45"/>
      <c r="S237" s="28"/>
      <c r="T237" s="28"/>
      <c r="U237" s="28"/>
      <c r="V237" s="28"/>
    </row>
    <row r="238" spans="1:22" ht="19.95" customHeight="1" x14ac:dyDescent="0.3">
      <c r="A238" s="54"/>
      <c r="N238" s="45"/>
      <c r="O238" s="45"/>
      <c r="P238" s="45"/>
      <c r="Q238" s="45"/>
      <c r="R238" s="45"/>
      <c r="S238" s="28"/>
      <c r="T238" s="28"/>
      <c r="U238" s="28"/>
      <c r="V238" s="28"/>
    </row>
    <row r="239" spans="1:22" ht="19.95" customHeight="1" x14ac:dyDescent="0.3">
      <c r="A239" s="54"/>
      <c r="N239" s="45"/>
      <c r="O239" s="45"/>
      <c r="P239" s="45"/>
      <c r="Q239" s="45"/>
      <c r="R239" s="45"/>
      <c r="S239" s="28"/>
      <c r="T239" s="28"/>
      <c r="U239" s="28"/>
      <c r="V239" s="28"/>
    </row>
    <row r="240" spans="1:22" ht="19.95" customHeight="1" x14ac:dyDescent="0.3">
      <c r="A240" s="54"/>
      <c r="N240" s="45"/>
      <c r="O240" s="45"/>
      <c r="P240" s="45"/>
      <c r="Q240" s="45"/>
      <c r="R240" s="45"/>
      <c r="S240" s="28"/>
      <c r="T240" s="28"/>
      <c r="U240" s="28"/>
      <c r="V240" s="28"/>
    </row>
    <row r="241" spans="1:22" ht="19.95" customHeight="1" x14ac:dyDescent="0.3">
      <c r="A241" s="54"/>
      <c r="N241" s="45"/>
      <c r="O241" s="45"/>
      <c r="P241" s="45"/>
      <c r="Q241" s="45"/>
      <c r="R241" s="45"/>
      <c r="S241" s="28"/>
      <c r="T241" s="28"/>
      <c r="U241" s="28"/>
      <c r="V241" s="28"/>
    </row>
    <row r="242" spans="1:22" ht="19.95" customHeight="1" x14ac:dyDescent="0.3">
      <c r="A242" s="54"/>
      <c r="N242" s="45"/>
      <c r="O242" s="45"/>
      <c r="P242" s="45"/>
      <c r="Q242" s="45"/>
      <c r="R242" s="45"/>
      <c r="S242" s="28"/>
      <c r="T242" s="28"/>
      <c r="U242" s="28"/>
      <c r="V242" s="28"/>
    </row>
    <row r="243" spans="1:22" ht="19.95" customHeight="1" x14ac:dyDescent="0.3">
      <c r="A243" s="54"/>
      <c r="N243" s="45"/>
      <c r="O243" s="45"/>
      <c r="P243" s="45"/>
      <c r="Q243" s="45"/>
      <c r="R243" s="45"/>
      <c r="S243" s="28"/>
      <c r="T243" s="28"/>
      <c r="U243" s="28"/>
      <c r="V243" s="28"/>
    </row>
    <row r="244" spans="1:22" ht="19.95" customHeight="1" x14ac:dyDescent="0.3">
      <c r="A244" s="54"/>
      <c r="N244" s="45"/>
      <c r="O244" s="45"/>
      <c r="P244" s="45"/>
      <c r="Q244" s="45"/>
      <c r="R244" s="45"/>
      <c r="S244" s="28"/>
      <c r="T244" s="28"/>
      <c r="U244" s="28"/>
      <c r="V244" s="28"/>
    </row>
    <row r="245" spans="1:22" ht="19.95" customHeight="1" x14ac:dyDescent="0.3">
      <c r="A245" s="54"/>
      <c r="N245" s="45"/>
      <c r="O245" s="45"/>
      <c r="P245" s="45"/>
      <c r="Q245" s="45"/>
      <c r="R245" s="45"/>
      <c r="S245" s="28"/>
      <c r="T245" s="28"/>
      <c r="U245" s="28"/>
      <c r="V245" s="28"/>
    </row>
    <row r="246" spans="1:22" ht="19.95" customHeight="1" x14ac:dyDescent="0.3">
      <c r="A246" s="54"/>
      <c r="N246" s="45"/>
      <c r="O246" s="45"/>
      <c r="P246" s="45"/>
      <c r="Q246" s="45"/>
      <c r="R246" s="45"/>
      <c r="S246" s="28"/>
      <c r="T246" s="28"/>
      <c r="U246" s="28"/>
      <c r="V246" s="28"/>
    </row>
    <row r="247" spans="1:22" ht="19.95" customHeight="1" x14ac:dyDescent="0.3">
      <c r="A247" s="54"/>
      <c r="N247" s="45"/>
      <c r="O247" s="45"/>
      <c r="P247" s="45"/>
      <c r="Q247" s="45"/>
      <c r="R247" s="45"/>
      <c r="S247" s="28"/>
      <c r="T247" s="28"/>
      <c r="U247" s="28"/>
      <c r="V247" s="28"/>
    </row>
    <row r="248" spans="1:22" ht="19.95" customHeight="1" x14ac:dyDescent="0.3">
      <c r="A248" s="54"/>
      <c r="N248" s="45"/>
      <c r="O248" s="45"/>
      <c r="P248" s="45"/>
      <c r="Q248" s="45"/>
      <c r="R248" s="45"/>
      <c r="S248" s="28"/>
      <c r="T248" s="28"/>
      <c r="U248" s="28"/>
      <c r="V248" s="28"/>
    </row>
    <row r="249" spans="1:22" ht="19.95" customHeight="1" x14ac:dyDescent="0.3">
      <c r="A249" s="54"/>
      <c r="N249" s="45"/>
      <c r="O249" s="45"/>
      <c r="P249" s="45"/>
      <c r="Q249" s="45"/>
      <c r="R249" s="45"/>
      <c r="S249" s="28"/>
      <c r="T249" s="28"/>
      <c r="U249" s="28"/>
      <c r="V249" s="28"/>
    </row>
    <row r="250" spans="1:22" ht="19.95" customHeight="1" x14ac:dyDescent="0.3">
      <c r="A250" s="54"/>
      <c r="N250" s="45"/>
      <c r="O250" s="45"/>
      <c r="P250" s="45"/>
      <c r="Q250" s="45"/>
      <c r="R250" s="45"/>
      <c r="S250" s="28"/>
      <c r="T250" s="28"/>
      <c r="U250" s="28"/>
      <c r="V250" s="28"/>
    </row>
    <row r="251" spans="1:22" ht="19.95" customHeight="1" x14ac:dyDescent="0.3">
      <c r="A251" s="54"/>
      <c r="N251" s="45"/>
      <c r="O251" s="45"/>
      <c r="P251" s="45"/>
      <c r="Q251" s="45"/>
      <c r="R251" s="45"/>
      <c r="S251" s="28"/>
      <c r="T251" s="28"/>
      <c r="U251" s="28"/>
      <c r="V251" s="28"/>
    </row>
    <row r="252" spans="1:22" ht="19.95" customHeight="1" x14ac:dyDescent="0.3">
      <c r="A252" s="54"/>
      <c r="N252" s="45"/>
      <c r="O252" s="45"/>
      <c r="P252" s="45"/>
      <c r="Q252" s="45"/>
      <c r="R252" s="45"/>
      <c r="S252" s="28"/>
      <c r="T252" s="28"/>
      <c r="U252" s="28"/>
      <c r="V252" s="28"/>
    </row>
    <row r="253" spans="1:22" ht="19.95" customHeight="1" x14ac:dyDescent="0.3">
      <c r="A253" s="54"/>
      <c r="N253" s="45"/>
      <c r="O253" s="45"/>
      <c r="P253" s="45"/>
      <c r="Q253" s="45"/>
      <c r="R253" s="45"/>
      <c r="S253" s="28"/>
      <c r="T253" s="28"/>
      <c r="U253" s="28"/>
      <c r="V253" s="28"/>
    </row>
    <row r="254" spans="1:22" ht="19.95" customHeight="1" x14ac:dyDescent="0.3">
      <c r="A254" s="54"/>
      <c r="N254" s="45"/>
      <c r="O254" s="45"/>
      <c r="P254" s="45"/>
      <c r="Q254" s="45"/>
      <c r="R254" s="45"/>
      <c r="S254" s="28"/>
      <c r="T254" s="28"/>
      <c r="U254" s="28"/>
      <c r="V254" s="28"/>
    </row>
    <row r="255" spans="1:22" ht="19.95" customHeight="1" x14ac:dyDescent="0.3">
      <c r="A255" s="54"/>
      <c r="N255" s="45"/>
      <c r="O255" s="45"/>
      <c r="P255" s="45"/>
      <c r="Q255" s="45"/>
      <c r="R255" s="45"/>
      <c r="S255" s="28"/>
      <c r="T255" s="28"/>
      <c r="U255" s="28"/>
      <c r="V255" s="28"/>
    </row>
    <row r="256" spans="1:22" ht="19.95" customHeight="1" x14ac:dyDescent="0.3">
      <c r="A256" s="54"/>
      <c r="N256" s="45"/>
      <c r="O256" s="45"/>
      <c r="P256" s="45"/>
      <c r="Q256" s="45"/>
      <c r="R256" s="45"/>
      <c r="S256" s="28"/>
      <c r="T256" s="28"/>
      <c r="U256" s="28"/>
      <c r="V256" s="28"/>
    </row>
    <row r="257" spans="1:22" ht="19.95" customHeight="1" x14ac:dyDescent="0.3">
      <c r="A257" s="54"/>
      <c r="N257" s="45"/>
      <c r="O257" s="45"/>
      <c r="P257" s="45"/>
      <c r="Q257" s="45"/>
      <c r="R257" s="45"/>
      <c r="S257" s="28"/>
      <c r="T257" s="28"/>
      <c r="U257" s="28"/>
      <c r="V257" s="28"/>
    </row>
    <row r="258" spans="1:22" ht="19.95" customHeight="1" x14ac:dyDescent="0.3">
      <c r="A258" s="54"/>
      <c r="N258" s="45"/>
      <c r="O258" s="45"/>
      <c r="P258" s="45"/>
      <c r="Q258" s="45"/>
      <c r="R258" s="45"/>
      <c r="S258" s="28"/>
      <c r="T258" s="28"/>
      <c r="U258" s="28"/>
      <c r="V258" s="28"/>
    </row>
    <row r="259" spans="1:22" ht="19.95" customHeight="1" x14ac:dyDescent="0.3">
      <c r="A259" s="54"/>
      <c r="N259" s="45"/>
      <c r="O259" s="45"/>
      <c r="P259" s="45"/>
      <c r="Q259" s="45"/>
      <c r="R259" s="45"/>
      <c r="S259" s="28"/>
      <c r="T259" s="28"/>
      <c r="U259" s="28"/>
      <c r="V259" s="28"/>
    </row>
    <row r="260" spans="1:22" ht="19.95" customHeight="1" x14ac:dyDescent="0.3">
      <c r="A260" s="54"/>
      <c r="N260" s="45"/>
      <c r="O260" s="45"/>
      <c r="P260" s="45"/>
      <c r="Q260" s="45"/>
      <c r="R260" s="45"/>
      <c r="S260" s="28"/>
      <c r="T260" s="28"/>
      <c r="U260" s="28"/>
      <c r="V260" s="28"/>
    </row>
    <row r="261" spans="1:22" ht="19.95" customHeight="1" x14ac:dyDescent="0.3">
      <c r="A261" s="54"/>
      <c r="N261" s="45"/>
      <c r="O261" s="45"/>
      <c r="P261" s="45"/>
      <c r="Q261" s="45"/>
      <c r="R261" s="45"/>
      <c r="S261" s="28"/>
      <c r="T261" s="28"/>
      <c r="U261" s="28"/>
      <c r="V261" s="28"/>
    </row>
    <row r="262" spans="1:22" ht="19.95" customHeight="1" x14ac:dyDescent="0.3">
      <c r="A262" s="54"/>
      <c r="N262" s="45"/>
      <c r="O262" s="45"/>
      <c r="P262" s="45"/>
      <c r="Q262" s="45"/>
      <c r="R262" s="45"/>
      <c r="S262" s="28"/>
      <c r="T262" s="28"/>
      <c r="U262" s="28"/>
      <c r="V262" s="28"/>
    </row>
    <row r="263" spans="1:22" ht="19.95" customHeight="1" x14ac:dyDescent="0.3">
      <c r="A263" s="54"/>
      <c r="N263" s="45"/>
      <c r="O263" s="45"/>
      <c r="P263" s="45"/>
      <c r="Q263" s="45"/>
      <c r="R263" s="45"/>
      <c r="S263" s="28"/>
      <c r="T263" s="28"/>
      <c r="U263" s="28"/>
      <c r="V263" s="28"/>
    </row>
    <row r="264" spans="1:22" ht="19.95" customHeight="1" x14ac:dyDescent="0.3">
      <c r="A264" s="54"/>
      <c r="N264" s="45"/>
      <c r="O264" s="45"/>
      <c r="P264" s="45"/>
      <c r="Q264" s="45"/>
      <c r="R264" s="45"/>
      <c r="S264" s="28"/>
      <c r="T264" s="28"/>
      <c r="U264" s="28"/>
      <c r="V264" s="28"/>
    </row>
    <row r="265" spans="1:22" ht="19.95" customHeight="1" x14ac:dyDescent="0.3">
      <c r="A265" s="54"/>
      <c r="N265" s="45"/>
      <c r="O265" s="45"/>
      <c r="P265" s="45"/>
      <c r="Q265" s="45"/>
      <c r="R265" s="45"/>
      <c r="S265" s="28"/>
      <c r="T265" s="28"/>
      <c r="U265" s="28"/>
      <c r="V265" s="28"/>
    </row>
    <row r="266" spans="1:22" ht="19.95" customHeight="1" x14ac:dyDescent="0.3">
      <c r="A266" s="54"/>
      <c r="N266" s="45"/>
      <c r="O266" s="45"/>
      <c r="P266" s="45"/>
      <c r="Q266" s="45"/>
      <c r="R266" s="45"/>
      <c r="S266" s="28"/>
      <c r="T266" s="28"/>
      <c r="U266" s="28"/>
      <c r="V266" s="28"/>
    </row>
    <row r="267" spans="1:22" ht="19.95" customHeight="1" x14ac:dyDescent="0.3">
      <c r="A267" s="54"/>
      <c r="N267" s="45"/>
      <c r="O267" s="45"/>
      <c r="P267" s="45"/>
      <c r="Q267" s="45"/>
      <c r="R267" s="45"/>
      <c r="S267" s="28"/>
      <c r="T267" s="28"/>
      <c r="U267" s="28"/>
      <c r="V267" s="28"/>
    </row>
    <row r="268" spans="1:22" ht="19.95" customHeight="1" x14ac:dyDescent="0.3">
      <c r="A268" s="54"/>
      <c r="N268" s="45"/>
      <c r="O268" s="45"/>
      <c r="P268" s="45"/>
      <c r="Q268" s="45"/>
      <c r="R268" s="45"/>
      <c r="S268" s="28"/>
      <c r="T268" s="28"/>
      <c r="U268" s="28"/>
      <c r="V268" s="28"/>
    </row>
    <row r="269" spans="1:22" ht="19.95" customHeight="1" x14ac:dyDescent="0.3">
      <c r="A269" s="54"/>
      <c r="N269" s="45"/>
      <c r="O269" s="45"/>
      <c r="P269" s="45"/>
      <c r="Q269" s="45"/>
      <c r="R269" s="45"/>
      <c r="S269" s="28"/>
      <c r="T269" s="28"/>
      <c r="U269" s="28"/>
      <c r="V269" s="28"/>
    </row>
    <row r="270" spans="1:22" ht="19.95" customHeight="1" x14ac:dyDescent="0.3">
      <c r="A270" s="54"/>
      <c r="N270" s="45"/>
      <c r="O270" s="45"/>
      <c r="P270" s="45"/>
      <c r="Q270" s="45"/>
      <c r="R270" s="45"/>
      <c r="S270" s="28"/>
      <c r="T270" s="28"/>
      <c r="U270" s="28"/>
      <c r="V270" s="28"/>
    </row>
    <row r="271" spans="1:22" ht="19.95" customHeight="1" x14ac:dyDescent="0.3">
      <c r="A271" s="54"/>
      <c r="N271" s="45"/>
      <c r="O271" s="45"/>
      <c r="P271" s="45"/>
      <c r="Q271" s="45"/>
      <c r="R271" s="45"/>
      <c r="S271" s="28"/>
      <c r="T271" s="28"/>
      <c r="U271" s="28"/>
      <c r="V271" s="28"/>
    </row>
    <row r="272" spans="1:22" ht="19.95" customHeight="1" x14ac:dyDescent="0.3">
      <c r="A272" s="54"/>
      <c r="N272" s="45"/>
      <c r="O272" s="45"/>
      <c r="P272" s="45"/>
      <c r="Q272" s="45"/>
      <c r="R272" s="45"/>
      <c r="S272" s="28"/>
      <c r="T272" s="28"/>
      <c r="U272" s="28"/>
      <c r="V272" s="28"/>
    </row>
    <row r="273" spans="1:22" ht="19.95" customHeight="1" x14ac:dyDescent="0.3">
      <c r="A273" s="54"/>
      <c r="N273" s="45"/>
      <c r="O273" s="45"/>
      <c r="P273" s="45"/>
      <c r="Q273" s="45"/>
      <c r="R273" s="45"/>
      <c r="S273" s="28"/>
      <c r="T273" s="28"/>
      <c r="U273" s="28"/>
      <c r="V273" s="28"/>
    </row>
    <row r="274" spans="1:22" ht="19.95" customHeight="1" x14ac:dyDescent="0.3">
      <c r="A274" s="54"/>
      <c r="N274" s="45"/>
      <c r="O274" s="45"/>
      <c r="P274" s="45"/>
      <c r="Q274" s="45"/>
      <c r="R274" s="45"/>
      <c r="S274" s="28"/>
      <c r="T274" s="28"/>
      <c r="U274" s="28"/>
      <c r="V274" s="28"/>
    </row>
    <row r="275" spans="1:22" ht="19.95" customHeight="1" x14ac:dyDescent="0.3">
      <c r="A275" s="54"/>
      <c r="N275" s="45"/>
      <c r="O275" s="45"/>
      <c r="P275" s="45"/>
      <c r="Q275" s="45"/>
      <c r="R275" s="45"/>
      <c r="S275" s="28"/>
      <c r="T275" s="28"/>
      <c r="U275" s="28"/>
      <c r="V275" s="28"/>
    </row>
    <row r="276" spans="1:22" ht="19.95" customHeight="1" x14ac:dyDescent="0.3">
      <c r="A276" s="54"/>
      <c r="N276" s="45"/>
      <c r="O276" s="45"/>
      <c r="P276" s="45"/>
      <c r="Q276" s="45"/>
      <c r="R276" s="45"/>
      <c r="S276" s="28"/>
      <c r="T276" s="28"/>
      <c r="U276" s="28"/>
      <c r="V276" s="28"/>
    </row>
    <row r="277" spans="1:22" ht="19.95" customHeight="1" x14ac:dyDescent="0.3">
      <c r="A277" s="54"/>
      <c r="N277" s="45"/>
      <c r="O277" s="45"/>
      <c r="P277" s="45"/>
      <c r="Q277" s="45"/>
      <c r="R277" s="45"/>
      <c r="S277" s="28"/>
      <c r="T277" s="28"/>
      <c r="U277" s="28"/>
      <c r="V277" s="28"/>
    </row>
    <row r="278" spans="1:22" ht="19.95" customHeight="1" x14ac:dyDescent="0.3">
      <c r="A278" s="54"/>
      <c r="N278" s="45"/>
      <c r="O278" s="45"/>
      <c r="P278" s="45"/>
      <c r="Q278" s="45"/>
      <c r="R278" s="45"/>
      <c r="S278" s="28"/>
      <c r="T278" s="28"/>
      <c r="U278" s="28"/>
      <c r="V278" s="28"/>
    </row>
    <row r="279" spans="1:22" ht="19.95" customHeight="1" x14ac:dyDescent="0.3">
      <c r="A279" s="54"/>
      <c r="N279" s="45"/>
      <c r="O279" s="45"/>
      <c r="P279" s="45"/>
      <c r="Q279" s="45"/>
      <c r="R279" s="45"/>
      <c r="S279" s="28"/>
      <c r="T279" s="28"/>
      <c r="U279" s="28"/>
      <c r="V279" s="28"/>
    </row>
    <row r="280" spans="1:22" ht="19.95" customHeight="1" x14ac:dyDescent="0.3">
      <c r="A280" s="54"/>
      <c r="N280" s="45"/>
      <c r="O280" s="45"/>
      <c r="P280" s="45"/>
      <c r="Q280" s="45"/>
      <c r="R280" s="45"/>
      <c r="S280" s="28"/>
      <c r="T280" s="28"/>
      <c r="U280" s="28"/>
      <c r="V280" s="28"/>
    </row>
    <row r="281" spans="1:22" ht="19.95" customHeight="1" x14ac:dyDescent="0.3">
      <c r="A281" s="54"/>
      <c r="N281" s="45"/>
      <c r="O281" s="45"/>
      <c r="P281" s="45"/>
      <c r="Q281" s="45"/>
      <c r="R281" s="45"/>
      <c r="S281" s="28"/>
      <c r="T281" s="28"/>
      <c r="U281" s="28"/>
      <c r="V281" s="28"/>
    </row>
    <row r="282" spans="1:22" ht="19.95" customHeight="1" x14ac:dyDescent="0.3">
      <c r="A282" s="54"/>
      <c r="N282" s="45"/>
      <c r="O282" s="45"/>
      <c r="P282" s="45"/>
      <c r="Q282" s="45"/>
      <c r="R282" s="45"/>
      <c r="S282" s="28"/>
      <c r="T282" s="28"/>
      <c r="U282" s="28"/>
      <c r="V282" s="28"/>
    </row>
    <row r="283" spans="1:22" ht="19.95" customHeight="1" x14ac:dyDescent="0.3">
      <c r="A283" s="54"/>
      <c r="N283" s="45"/>
      <c r="O283" s="45"/>
      <c r="P283" s="45"/>
      <c r="Q283" s="45"/>
      <c r="R283" s="45"/>
      <c r="S283" s="28"/>
      <c r="T283" s="28"/>
      <c r="U283" s="28"/>
      <c r="V283" s="28"/>
    </row>
    <row r="284" spans="1:22" ht="19.95" customHeight="1" x14ac:dyDescent="0.3">
      <c r="A284" s="54"/>
      <c r="N284" s="45"/>
      <c r="O284" s="45"/>
      <c r="P284" s="45"/>
      <c r="Q284" s="45"/>
      <c r="R284" s="45"/>
      <c r="S284" s="28"/>
      <c r="T284" s="28"/>
      <c r="U284" s="28"/>
      <c r="V284" s="28"/>
    </row>
    <row r="285" spans="1:22" ht="19.95" customHeight="1" x14ac:dyDescent="0.3">
      <c r="A285" s="54"/>
      <c r="N285" s="45"/>
      <c r="O285" s="45"/>
      <c r="P285" s="45"/>
      <c r="Q285" s="45"/>
      <c r="R285" s="45"/>
      <c r="S285" s="28"/>
      <c r="T285" s="28"/>
      <c r="U285" s="28"/>
      <c r="V285" s="28"/>
    </row>
    <row r="286" spans="1:22" ht="19.95" customHeight="1" x14ac:dyDescent="0.3">
      <c r="A286" s="54"/>
      <c r="N286" s="45"/>
      <c r="O286" s="45"/>
      <c r="P286" s="45"/>
      <c r="Q286" s="45"/>
      <c r="R286" s="45"/>
      <c r="S286" s="28"/>
      <c r="T286" s="28"/>
      <c r="U286" s="28"/>
      <c r="V286" s="28"/>
    </row>
    <row r="287" spans="1:22" ht="19.95" customHeight="1" x14ac:dyDescent="0.3">
      <c r="A287" s="54"/>
      <c r="N287" s="45"/>
      <c r="O287" s="45"/>
      <c r="P287" s="45"/>
      <c r="Q287" s="45"/>
      <c r="R287" s="45"/>
      <c r="S287" s="28"/>
      <c r="T287" s="28"/>
      <c r="U287" s="28"/>
      <c r="V287" s="28"/>
    </row>
    <row r="288" spans="1:22" ht="19.95" customHeight="1" x14ac:dyDescent="0.3">
      <c r="A288" s="54"/>
      <c r="N288" s="45"/>
      <c r="O288" s="45"/>
      <c r="P288" s="45"/>
      <c r="Q288" s="45"/>
      <c r="R288" s="45"/>
      <c r="S288" s="28"/>
      <c r="T288" s="28"/>
      <c r="U288" s="28"/>
      <c r="V288" s="28"/>
    </row>
    <row r="289" spans="1:22" ht="19.95" customHeight="1" x14ac:dyDescent="0.3">
      <c r="A289" s="54"/>
      <c r="N289" s="45"/>
      <c r="O289" s="45"/>
      <c r="P289" s="45"/>
      <c r="Q289" s="45"/>
      <c r="R289" s="45"/>
      <c r="S289" s="28"/>
      <c r="T289" s="28"/>
      <c r="U289" s="28"/>
      <c r="V289" s="28"/>
    </row>
    <row r="290" spans="1:22" ht="19.95" customHeight="1" x14ac:dyDescent="0.3">
      <c r="A290" s="54"/>
      <c r="N290" s="45"/>
      <c r="O290" s="45"/>
      <c r="P290" s="45"/>
      <c r="Q290" s="45"/>
      <c r="R290" s="45"/>
      <c r="S290" s="28"/>
      <c r="T290" s="28"/>
      <c r="U290" s="28"/>
      <c r="V290" s="28"/>
    </row>
    <row r="291" spans="1:22" ht="19.95" customHeight="1" x14ac:dyDescent="0.3">
      <c r="A291" s="54"/>
      <c r="N291" s="45"/>
      <c r="O291" s="45"/>
      <c r="P291" s="45"/>
      <c r="Q291" s="45"/>
      <c r="R291" s="45"/>
      <c r="S291" s="28"/>
      <c r="T291" s="28"/>
      <c r="U291" s="28"/>
      <c r="V291" s="28"/>
    </row>
    <row r="292" spans="1:22" ht="19.95" customHeight="1" x14ac:dyDescent="0.3">
      <c r="A292" s="54"/>
      <c r="N292" s="45"/>
      <c r="O292" s="45"/>
      <c r="P292" s="45"/>
      <c r="Q292" s="45"/>
      <c r="R292" s="45"/>
      <c r="S292" s="28"/>
      <c r="T292" s="28"/>
      <c r="U292" s="28"/>
      <c r="V292" s="28"/>
    </row>
    <row r="293" spans="1:22" ht="19.95" customHeight="1" x14ac:dyDescent="0.3">
      <c r="A293" s="54"/>
      <c r="N293" s="45"/>
      <c r="O293" s="45"/>
      <c r="P293" s="45"/>
      <c r="Q293" s="45"/>
      <c r="R293" s="45"/>
      <c r="S293" s="28"/>
      <c r="T293" s="28"/>
      <c r="U293" s="28"/>
      <c r="V293" s="28"/>
    </row>
    <row r="294" spans="1:22" ht="19.95" customHeight="1" x14ac:dyDescent="0.3">
      <c r="A294" s="54"/>
      <c r="N294" s="45"/>
      <c r="O294" s="45"/>
      <c r="P294" s="45"/>
      <c r="Q294" s="45"/>
      <c r="R294" s="45"/>
      <c r="S294" s="28"/>
      <c r="T294" s="28"/>
      <c r="U294" s="28"/>
      <c r="V294" s="28"/>
    </row>
    <row r="295" spans="1:22" ht="19.95" customHeight="1" x14ac:dyDescent="0.3">
      <c r="A295" s="54"/>
      <c r="N295" s="45"/>
      <c r="O295" s="45"/>
      <c r="P295" s="45"/>
      <c r="Q295" s="45"/>
      <c r="R295" s="45"/>
      <c r="S295" s="28"/>
      <c r="T295" s="28"/>
      <c r="U295" s="28"/>
      <c r="V295" s="28"/>
    </row>
    <row r="296" spans="1:22" ht="19.95" customHeight="1" x14ac:dyDescent="0.3">
      <c r="A296" s="54"/>
      <c r="N296" s="45"/>
      <c r="O296" s="45"/>
      <c r="P296" s="45"/>
      <c r="Q296" s="45"/>
      <c r="R296" s="45"/>
      <c r="S296" s="28"/>
      <c r="T296" s="28"/>
      <c r="U296" s="28"/>
      <c r="V296" s="28"/>
    </row>
    <row r="297" spans="1:22" ht="19.95" customHeight="1" x14ac:dyDescent="0.3">
      <c r="A297" s="54"/>
      <c r="N297" s="45"/>
      <c r="O297" s="45"/>
      <c r="P297" s="45"/>
      <c r="Q297" s="45"/>
      <c r="R297" s="45"/>
      <c r="S297" s="28"/>
      <c r="T297" s="28"/>
      <c r="U297" s="28"/>
      <c r="V297" s="28"/>
    </row>
    <row r="298" spans="1:22" ht="19.95" customHeight="1" x14ac:dyDescent="0.3">
      <c r="A298" s="54"/>
      <c r="N298" s="45"/>
      <c r="O298" s="45"/>
      <c r="P298" s="45"/>
      <c r="Q298" s="45"/>
      <c r="R298" s="45"/>
      <c r="S298" s="28"/>
      <c r="T298" s="28"/>
      <c r="U298" s="28"/>
      <c r="V298" s="28"/>
    </row>
    <row r="299" spans="1:22" ht="19.95" customHeight="1" x14ac:dyDescent="0.3">
      <c r="A299" s="54"/>
      <c r="N299" s="45"/>
      <c r="O299" s="45"/>
      <c r="P299" s="45"/>
      <c r="Q299" s="45"/>
      <c r="R299" s="45"/>
      <c r="S299" s="28"/>
      <c r="T299" s="28"/>
      <c r="U299" s="28"/>
      <c r="V299" s="28"/>
    </row>
    <row r="300" spans="1:22" ht="19.95" customHeight="1" x14ac:dyDescent="0.3">
      <c r="A300" s="54"/>
      <c r="N300" s="45"/>
      <c r="O300" s="45"/>
      <c r="P300" s="45"/>
      <c r="Q300" s="45"/>
      <c r="R300" s="45"/>
      <c r="S300" s="28"/>
      <c r="T300" s="28"/>
      <c r="U300" s="28"/>
      <c r="V300" s="28"/>
    </row>
    <row r="301" spans="1:22" ht="19.95" customHeight="1" x14ac:dyDescent="0.3">
      <c r="A301" s="54"/>
      <c r="N301" s="45"/>
      <c r="O301" s="45"/>
      <c r="P301" s="45"/>
      <c r="Q301" s="45"/>
      <c r="R301" s="45"/>
      <c r="S301" s="28"/>
      <c r="T301" s="28"/>
      <c r="U301" s="28"/>
      <c r="V301" s="28"/>
    </row>
    <row r="302" spans="1:22" ht="19.95" customHeight="1" x14ac:dyDescent="0.3">
      <c r="A302" s="54"/>
      <c r="N302" s="45"/>
      <c r="O302" s="45"/>
      <c r="P302" s="45"/>
      <c r="Q302" s="45"/>
      <c r="R302" s="45"/>
      <c r="S302" s="28"/>
      <c r="T302" s="28"/>
      <c r="U302" s="28"/>
      <c r="V302" s="28"/>
    </row>
    <row r="303" spans="1:22" ht="19.95" customHeight="1" x14ac:dyDescent="0.3">
      <c r="A303" s="54"/>
      <c r="N303" s="45"/>
      <c r="O303" s="45"/>
      <c r="P303" s="45"/>
      <c r="Q303" s="45"/>
      <c r="R303" s="45"/>
      <c r="S303" s="28"/>
      <c r="T303" s="28"/>
      <c r="U303" s="28"/>
      <c r="V303" s="28"/>
    </row>
    <row r="304" spans="1:22" ht="19.95" customHeight="1" x14ac:dyDescent="0.3">
      <c r="A304" s="54"/>
      <c r="N304" s="45"/>
      <c r="O304" s="45"/>
      <c r="P304" s="45"/>
      <c r="Q304" s="45"/>
      <c r="R304" s="45"/>
      <c r="S304" s="28"/>
      <c r="T304" s="28"/>
      <c r="U304" s="28"/>
      <c r="V304" s="28"/>
    </row>
    <row r="305" spans="1:22" ht="19.95" customHeight="1" x14ac:dyDescent="0.3">
      <c r="A305" s="54"/>
      <c r="N305" s="45"/>
      <c r="O305" s="45"/>
      <c r="P305" s="45"/>
      <c r="Q305" s="45"/>
      <c r="R305" s="45"/>
      <c r="S305" s="28"/>
      <c r="T305" s="28"/>
      <c r="U305" s="28"/>
      <c r="V305" s="28"/>
    </row>
    <row r="306" spans="1:22" ht="19.95" customHeight="1" x14ac:dyDescent="0.3">
      <c r="A306" s="54"/>
      <c r="N306" s="45"/>
      <c r="O306" s="45"/>
      <c r="P306" s="45"/>
      <c r="Q306" s="45"/>
      <c r="R306" s="45"/>
      <c r="S306" s="28"/>
      <c r="T306" s="28"/>
      <c r="U306" s="28"/>
      <c r="V306" s="28"/>
    </row>
    <row r="307" spans="1:22" ht="19.95" customHeight="1" x14ac:dyDescent="0.3">
      <c r="A307" s="54"/>
      <c r="N307" s="45"/>
      <c r="O307" s="45"/>
      <c r="P307" s="45"/>
      <c r="Q307" s="45"/>
      <c r="R307" s="45"/>
      <c r="S307" s="28"/>
      <c r="T307" s="28"/>
      <c r="U307" s="28"/>
      <c r="V307" s="28"/>
    </row>
    <row r="308" spans="1:22" ht="19.95" customHeight="1" x14ac:dyDescent="0.3">
      <c r="A308" s="54"/>
      <c r="N308" s="45"/>
      <c r="O308" s="45"/>
      <c r="P308" s="45"/>
      <c r="Q308" s="45"/>
      <c r="R308" s="45"/>
      <c r="S308" s="28"/>
      <c r="T308" s="28"/>
      <c r="U308" s="28"/>
      <c r="V308" s="28"/>
    </row>
    <row r="309" spans="1:22" ht="19.95" customHeight="1" x14ac:dyDescent="0.3">
      <c r="A309" s="54"/>
      <c r="N309" s="45"/>
      <c r="O309" s="45"/>
      <c r="P309" s="45"/>
      <c r="Q309" s="45"/>
      <c r="R309" s="45"/>
      <c r="S309" s="28"/>
      <c r="T309" s="28"/>
      <c r="U309" s="28"/>
      <c r="V309" s="28"/>
    </row>
    <row r="310" spans="1:22" ht="19.95" customHeight="1" x14ac:dyDescent="0.3">
      <c r="A310" s="54"/>
      <c r="N310" s="45"/>
      <c r="O310" s="45"/>
      <c r="P310" s="45"/>
      <c r="Q310" s="45"/>
      <c r="R310" s="45"/>
      <c r="S310" s="28"/>
      <c r="T310" s="28"/>
      <c r="U310" s="28"/>
      <c r="V310" s="28"/>
    </row>
    <row r="311" spans="1:22" ht="19.95" customHeight="1" x14ac:dyDescent="0.3">
      <c r="A311" s="54"/>
      <c r="N311" s="45"/>
      <c r="O311" s="45"/>
      <c r="P311" s="45"/>
      <c r="Q311" s="45"/>
      <c r="R311" s="45"/>
      <c r="S311" s="28"/>
      <c r="T311" s="28"/>
      <c r="U311" s="28"/>
      <c r="V311" s="28"/>
    </row>
    <row r="312" spans="1:22" ht="19.95" customHeight="1" x14ac:dyDescent="0.3">
      <c r="A312" s="54"/>
      <c r="N312" s="45"/>
      <c r="O312" s="45"/>
      <c r="P312" s="45"/>
      <c r="Q312" s="45"/>
      <c r="R312" s="45"/>
      <c r="S312" s="28"/>
      <c r="T312" s="28"/>
      <c r="U312" s="28"/>
      <c r="V312" s="28"/>
    </row>
    <row r="313" spans="1:22" ht="19.95" customHeight="1" x14ac:dyDescent="0.3">
      <c r="A313" s="54"/>
      <c r="N313" s="45"/>
      <c r="O313" s="45"/>
      <c r="P313" s="45"/>
      <c r="Q313" s="45"/>
      <c r="R313" s="45"/>
      <c r="S313" s="28"/>
      <c r="T313" s="28"/>
      <c r="U313" s="28"/>
      <c r="V313" s="28"/>
    </row>
    <row r="314" spans="1:22" ht="19.95" customHeight="1" x14ac:dyDescent="0.3">
      <c r="A314" s="54"/>
      <c r="N314" s="45"/>
      <c r="O314" s="45"/>
      <c r="P314" s="45"/>
      <c r="Q314" s="45"/>
      <c r="R314" s="45"/>
      <c r="S314" s="28"/>
      <c r="T314" s="28"/>
      <c r="U314" s="28"/>
      <c r="V314" s="28"/>
    </row>
    <row r="315" spans="1:22" ht="19.95" customHeight="1" x14ac:dyDescent="0.3">
      <c r="A315" s="54"/>
      <c r="N315" s="45"/>
      <c r="O315" s="45"/>
      <c r="P315" s="45"/>
      <c r="Q315" s="45"/>
      <c r="R315" s="45"/>
      <c r="S315" s="28"/>
      <c r="T315" s="28"/>
      <c r="U315" s="28"/>
      <c r="V315" s="28"/>
    </row>
    <row r="316" spans="1:22" ht="19.95" customHeight="1" x14ac:dyDescent="0.3">
      <c r="A316" s="54"/>
      <c r="N316" s="45"/>
      <c r="O316" s="45"/>
      <c r="P316" s="45"/>
      <c r="Q316" s="45"/>
      <c r="R316" s="45"/>
      <c r="S316" s="28"/>
      <c r="T316" s="28"/>
      <c r="U316" s="28"/>
      <c r="V316" s="28"/>
    </row>
    <row r="317" spans="1:22" ht="19.95" customHeight="1" x14ac:dyDescent="0.3">
      <c r="A317" s="54"/>
      <c r="N317" s="45"/>
      <c r="O317" s="45"/>
      <c r="P317" s="45"/>
      <c r="Q317" s="45"/>
      <c r="R317" s="45"/>
      <c r="S317" s="28"/>
      <c r="T317" s="28"/>
      <c r="U317" s="28"/>
      <c r="V317" s="28"/>
    </row>
    <row r="318" spans="1:22" ht="19.95" customHeight="1" x14ac:dyDescent="0.3">
      <c r="A318" s="54"/>
      <c r="N318" s="45"/>
      <c r="O318" s="45"/>
      <c r="P318" s="45"/>
      <c r="Q318" s="45"/>
      <c r="R318" s="45"/>
      <c r="S318" s="28"/>
      <c r="T318" s="28"/>
      <c r="U318" s="28"/>
      <c r="V318" s="28"/>
    </row>
    <row r="319" spans="1:22" ht="19.95" customHeight="1" x14ac:dyDescent="0.3">
      <c r="A319" s="54"/>
      <c r="N319" s="45"/>
      <c r="O319" s="45"/>
      <c r="P319" s="45"/>
      <c r="Q319" s="45"/>
      <c r="R319" s="45"/>
      <c r="S319" s="28"/>
      <c r="T319" s="28"/>
      <c r="U319" s="28"/>
      <c r="V319" s="28"/>
    </row>
    <row r="320" spans="1:22" ht="19.95" customHeight="1" x14ac:dyDescent="0.3">
      <c r="A320" s="54"/>
      <c r="N320" s="45"/>
      <c r="O320" s="45"/>
      <c r="P320" s="45"/>
      <c r="Q320" s="45"/>
      <c r="R320" s="45"/>
      <c r="S320" s="28"/>
      <c r="T320" s="28"/>
      <c r="U320" s="28"/>
      <c r="V320" s="28"/>
    </row>
    <row r="321" spans="1:22" ht="19.95" customHeight="1" x14ac:dyDescent="0.3">
      <c r="A321" s="54"/>
      <c r="N321" s="45"/>
      <c r="O321" s="45"/>
      <c r="P321" s="45"/>
      <c r="Q321" s="45"/>
      <c r="R321" s="45"/>
      <c r="S321" s="28"/>
      <c r="T321" s="28"/>
      <c r="U321" s="28"/>
      <c r="V321" s="28"/>
    </row>
    <row r="322" spans="1:22" ht="19.95" customHeight="1" x14ac:dyDescent="0.3">
      <c r="A322" s="54"/>
      <c r="N322" s="45"/>
      <c r="O322" s="45"/>
      <c r="P322" s="45"/>
      <c r="Q322" s="45"/>
      <c r="R322" s="45"/>
      <c r="S322" s="28"/>
      <c r="T322" s="28"/>
      <c r="U322" s="28"/>
      <c r="V322" s="28"/>
    </row>
    <row r="323" spans="1:22" ht="19.95" customHeight="1" x14ac:dyDescent="0.3">
      <c r="A323" s="54"/>
      <c r="N323" s="45"/>
      <c r="O323" s="45"/>
      <c r="P323" s="45"/>
      <c r="Q323" s="45"/>
      <c r="R323" s="45"/>
      <c r="S323" s="28"/>
      <c r="T323" s="28"/>
      <c r="U323" s="28"/>
      <c r="V323" s="28"/>
    </row>
    <row r="324" spans="1:22" ht="19.95" customHeight="1" x14ac:dyDescent="0.3">
      <c r="A324" s="54"/>
      <c r="N324" s="45"/>
      <c r="O324" s="45"/>
      <c r="P324" s="45"/>
      <c r="Q324" s="45"/>
      <c r="R324" s="45"/>
      <c r="S324" s="28"/>
      <c r="T324" s="28"/>
      <c r="U324" s="28"/>
      <c r="V324" s="28"/>
    </row>
    <row r="325" spans="1:22" ht="19.95" customHeight="1" x14ac:dyDescent="0.3">
      <c r="A325" s="54"/>
      <c r="N325" s="45"/>
      <c r="O325" s="45"/>
      <c r="P325" s="45"/>
      <c r="Q325" s="45"/>
      <c r="R325" s="45"/>
      <c r="S325" s="28"/>
      <c r="T325" s="28"/>
      <c r="U325" s="28"/>
      <c r="V325" s="28"/>
    </row>
    <row r="326" spans="1:22" ht="19.95" customHeight="1" x14ac:dyDescent="0.3">
      <c r="A326" s="54"/>
      <c r="N326" s="45"/>
      <c r="O326" s="45"/>
      <c r="P326" s="45"/>
      <c r="Q326" s="45"/>
      <c r="R326" s="45"/>
      <c r="S326" s="28"/>
      <c r="T326" s="28"/>
      <c r="U326" s="28"/>
      <c r="V326" s="28"/>
    </row>
    <row r="327" spans="1:22" ht="19.95" customHeight="1" x14ac:dyDescent="0.3">
      <c r="A327" s="54"/>
      <c r="N327" s="45"/>
      <c r="O327" s="45"/>
      <c r="P327" s="45"/>
      <c r="Q327" s="45"/>
      <c r="R327" s="45"/>
      <c r="S327" s="28"/>
      <c r="T327" s="28"/>
      <c r="U327" s="28"/>
      <c r="V327" s="28"/>
    </row>
    <row r="328" spans="1:22" ht="19.95" customHeight="1" x14ac:dyDescent="0.3">
      <c r="A328" s="54"/>
      <c r="N328" s="45"/>
      <c r="O328" s="45"/>
      <c r="P328" s="45"/>
      <c r="Q328" s="45"/>
      <c r="R328" s="45"/>
      <c r="S328" s="28"/>
      <c r="T328" s="28"/>
      <c r="U328" s="28"/>
      <c r="V328" s="28"/>
    </row>
    <row r="329" spans="1:22" ht="19.95" customHeight="1" x14ac:dyDescent="0.3">
      <c r="A329" s="54"/>
      <c r="N329" s="45"/>
      <c r="O329" s="45"/>
      <c r="P329" s="45"/>
      <c r="Q329" s="45"/>
      <c r="R329" s="45"/>
      <c r="S329" s="28"/>
      <c r="T329" s="28"/>
      <c r="U329" s="28"/>
      <c r="V329" s="28"/>
    </row>
    <row r="330" spans="1:22" ht="19.95" customHeight="1" x14ac:dyDescent="0.3">
      <c r="A330" s="54"/>
      <c r="N330" s="45"/>
      <c r="O330" s="45"/>
      <c r="P330" s="45"/>
      <c r="Q330" s="45"/>
      <c r="R330" s="45"/>
      <c r="S330" s="28"/>
      <c r="T330" s="28"/>
      <c r="U330" s="28"/>
      <c r="V330" s="28"/>
    </row>
    <row r="331" spans="1:22" ht="19.95" customHeight="1" x14ac:dyDescent="0.3">
      <c r="A331" s="54"/>
      <c r="N331" s="45"/>
      <c r="O331" s="45"/>
      <c r="P331" s="45"/>
      <c r="Q331" s="45"/>
      <c r="R331" s="45"/>
      <c r="S331" s="28"/>
      <c r="T331" s="28"/>
      <c r="U331" s="28"/>
      <c r="V331" s="28"/>
    </row>
    <row r="332" spans="1:22" ht="19.95" customHeight="1" x14ac:dyDescent="0.3">
      <c r="A332" s="54"/>
      <c r="N332" s="45"/>
      <c r="O332" s="45"/>
      <c r="P332" s="45"/>
      <c r="Q332" s="45"/>
      <c r="R332" s="45"/>
      <c r="S332" s="28"/>
      <c r="T332" s="28"/>
      <c r="U332" s="28"/>
      <c r="V332" s="28"/>
    </row>
    <row r="333" spans="1:22" ht="19.95" customHeight="1" x14ac:dyDescent="0.3">
      <c r="A333" s="54"/>
      <c r="N333" s="45"/>
      <c r="O333" s="45"/>
      <c r="P333" s="45"/>
      <c r="Q333" s="45"/>
      <c r="R333" s="45"/>
      <c r="S333" s="28"/>
      <c r="T333" s="28"/>
      <c r="U333" s="28"/>
      <c r="V333" s="28"/>
    </row>
    <row r="334" spans="1:22" ht="19.95" customHeight="1" x14ac:dyDescent="0.3">
      <c r="A334" s="54"/>
      <c r="N334" s="45"/>
      <c r="O334" s="45"/>
      <c r="P334" s="45"/>
      <c r="Q334" s="45"/>
      <c r="R334" s="45"/>
      <c r="S334" s="28"/>
      <c r="T334" s="28"/>
      <c r="U334" s="28"/>
      <c r="V334" s="28"/>
    </row>
    <row r="335" spans="1:22" ht="19.95" customHeight="1" x14ac:dyDescent="0.3">
      <c r="A335" s="54"/>
      <c r="N335" s="45"/>
      <c r="O335" s="45"/>
      <c r="P335" s="45"/>
      <c r="Q335" s="45"/>
      <c r="R335" s="45"/>
      <c r="S335" s="28"/>
      <c r="T335" s="28"/>
      <c r="U335" s="28"/>
      <c r="V335" s="28"/>
    </row>
    <row r="336" spans="1:22" ht="19.95" customHeight="1" x14ac:dyDescent="0.3">
      <c r="A336" s="54"/>
      <c r="N336" s="45"/>
      <c r="O336" s="45"/>
      <c r="P336" s="45"/>
      <c r="Q336" s="45"/>
      <c r="R336" s="45"/>
      <c r="S336" s="28"/>
      <c r="T336" s="28"/>
      <c r="U336" s="28"/>
      <c r="V336" s="28"/>
    </row>
    <row r="337" spans="1:22" ht="19.95" customHeight="1" x14ac:dyDescent="0.3">
      <c r="A337" s="54"/>
      <c r="N337" s="45"/>
      <c r="O337" s="45"/>
      <c r="P337" s="45"/>
      <c r="Q337" s="45"/>
      <c r="R337" s="45"/>
      <c r="S337" s="28"/>
      <c r="T337" s="28"/>
      <c r="U337" s="28"/>
      <c r="V337" s="28"/>
    </row>
    <row r="338" spans="1:22" ht="19.95" customHeight="1" x14ac:dyDescent="0.3">
      <c r="A338" s="54"/>
      <c r="N338" s="45"/>
      <c r="O338" s="45"/>
      <c r="P338" s="45"/>
      <c r="Q338" s="45"/>
      <c r="R338" s="45"/>
      <c r="S338" s="28"/>
      <c r="T338" s="28"/>
      <c r="U338" s="28"/>
      <c r="V338" s="28"/>
    </row>
    <row r="339" spans="1:22" ht="19.95" customHeight="1" x14ac:dyDescent="0.3">
      <c r="A339" s="54"/>
      <c r="N339" s="45"/>
      <c r="O339" s="45"/>
      <c r="P339" s="45"/>
      <c r="Q339" s="45"/>
      <c r="R339" s="45"/>
      <c r="S339" s="28"/>
      <c r="T339" s="28"/>
      <c r="U339" s="28"/>
      <c r="V339" s="28"/>
    </row>
    <row r="340" spans="1:22" ht="19.95" customHeight="1" x14ac:dyDescent="0.3">
      <c r="A340" s="54"/>
      <c r="N340" s="45"/>
      <c r="O340" s="45"/>
      <c r="P340" s="45"/>
      <c r="Q340" s="45"/>
      <c r="R340" s="45"/>
      <c r="S340" s="28"/>
      <c r="T340" s="28"/>
      <c r="U340" s="28"/>
      <c r="V340" s="28"/>
    </row>
    <row r="341" spans="1:22" ht="19.95" customHeight="1" x14ac:dyDescent="0.3">
      <c r="A341" s="54"/>
      <c r="N341" s="45"/>
      <c r="O341" s="45"/>
      <c r="P341" s="45"/>
      <c r="Q341" s="45"/>
      <c r="R341" s="45"/>
      <c r="S341" s="28"/>
      <c r="T341" s="28"/>
      <c r="U341" s="28"/>
      <c r="V341" s="28"/>
    </row>
    <row r="342" spans="1:22" ht="19.95" customHeight="1" x14ac:dyDescent="0.3">
      <c r="A342" s="54"/>
      <c r="N342" s="45"/>
      <c r="O342" s="45"/>
      <c r="P342" s="45"/>
      <c r="Q342" s="45"/>
      <c r="R342" s="45"/>
      <c r="S342" s="28"/>
      <c r="T342" s="28"/>
      <c r="U342" s="28"/>
      <c r="V342" s="28"/>
    </row>
    <row r="343" spans="1:22" ht="19.95" customHeight="1" x14ac:dyDescent="0.3">
      <c r="A343" s="54"/>
      <c r="N343" s="45"/>
      <c r="O343" s="45"/>
      <c r="P343" s="45"/>
      <c r="Q343" s="45"/>
      <c r="R343" s="45"/>
      <c r="S343" s="28"/>
      <c r="T343" s="28"/>
      <c r="U343" s="28"/>
      <c r="V343" s="28"/>
    </row>
    <row r="344" spans="1:22" ht="19.95" customHeight="1" x14ac:dyDescent="0.3">
      <c r="A344" s="54"/>
      <c r="N344" s="45"/>
      <c r="O344" s="45"/>
      <c r="P344" s="45"/>
      <c r="Q344" s="45"/>
      <c r="R344" s="45"/>
      <c r="S344" s="28"/>
      <c r="T344" s="28"/>
      <c r="U344" s="28"/>
      <c r="V344" s="28"/>
    </row>
    <row r="345" spans="1:22" ht="19.95" customHeight="1" x14ac:dyDescent="0.3">
      <c r="A345" s="54"/>
      <c r="N345" s="45"/>
      <c r="O345" s="45"/>
      <c r="P345" s="45"/>
      <c r="Q345" s="45"/>
      <c r="R345" s="45"/>
      <c r="S345" s="28"/>
      <c r="T345" s="28"/>
      <c r="U345" s="28"/>
      <c r="V345" s="28"/>
    </row>
    <row r="346" spans="1:22" ht="19.95" customHeight="1" x14ac:dyDescent="0.3">
      <c r="A346" s="54"/>
      <c r="N346" s="45"/>
      <c r="O346" s="45"/>
      <c r="P346" s="45"/>
      <c r="Q346" s="45"/>
      <c r="R346" s="45"/>
      <c r="S346" s="28"/>
      <c r="T346" s="28"/>
      <c r="U346" s="28"/>
      <c r="V346" s="28"/>
    </row>
    <row r="347" spans="1:22" ht="19.95" customHeight="1" x14ac:dyDescent="0.3">
      <c r="A347" s="54"/>
      <c r="N347" s="45"/>
      <c r="O347" s="45"/>
      <c r="P347" s="45"/>
      <c r="Q347" s="45"/>
      <c r="R347" s="45"/>
      <c r="S347" s="28"/>
      <c r="T347" s="28"/>
      <c r="U347" s="28"/>
      <c r="V347" s="28"/>
    </row>
    <row r="348" spans="1:22" ht="19.95" customHeight="1" x14ac:dyDescent="0.3">
      <c r="A348" s="54"/>
      <c r="N348" s="45"/>
      <c r="O348" s="45"/>
      <c r="P348" s="45"/>
      <c r="Q348" s="45"/>
      <c r="R348" s="45"/>
      <c r="S348" s="28"/>
      <c r="T348" s="28"/>
      <c r="U348" s="28"/>
      <c r="V348" s="28"/>
    </row>
    <row r="349" spans="1:22" ht="19.95" customHeight="1" x14ac:dyDescent="0.3">
      <c r="A349" s="54"/>
      <c r="N349" s="45"/>
      <c r="O349" s="45"/>
      <c r="P349" s="45"/>
      <c r="Q349" s="45"/>
      <c r="R349" s="45"/>
      <c r="S349" s="28"/>
      <c r="T349" s="28"/>
      <c r="U349" s="28"/>
      <c r="V349" s="28"/>
    </row>
    <row r="350" spans="1:22" ht="19.95" customHeight="1" x14ac:dyDescent="0.3">
      <c r="A350" s="54"/>
      <c r="N350" s="45"/>
      <c r="O350" s="45"/>
      <c r="P350" s="45"/>
      <c r="Q350" s="45"/>
      <c r="R350" s="45"/>
      <c r="S350" s="28"/>
      <c r="T350" s="28"/>
      <c r="U350" s="28"/>
      <c r="V350" s="28"/>
    </row>
    <row r="351" spans="1:22" ht="19.95" customHeight="1" x14ac:dyDescent="0.3">
      <c r="A351" s="54"/>
      <c r="N351" s="45"/>
      <c r="O351" s="45"/>
      <c r="P351" s="45"/>
      <c r="Q351" s="45"/>
      <c r="R351" s="45"/>
      <c r="S351" s="28"/>
      <c r="T351" s="28"/>
      <c r="U351" s="28"/>
      <c r="V351" s="28"/>
    </row>
    <row r="352" spans="1:22" ht="19.95" customHeight="1" x14ac:dyDescent="0.3">
      <c r="A352" s="54"/>
      <c r="N352" s="45"/>
      <c r="O352" s="45"/>
      <c r="P352" s="45"/>
      <c r="Q352" s="45"/>
      <c r="R352" s="45"/>
      <c r="S352" s="28"/>
      <c r="T352" s="28"/>
      <c r="U352" s="28"/>
      <c r="V352" s="28"/>
    </row>
    <row r="353" spans="1:22" ht="19.95" customHeight="1" x14ac:dyDescent="0.3">
      <c r="A353" s="54"/>
      <c r="N353" s="45"/>
      <c r="O353" s="45"/>
      <c r="P353" s="45"/>
      <c r="Q353" s="45"/>
      <c r="R353" s="45"/>
      <c r="S353" s="28"/>
      <c r="T353" s="28"/>
      <c r="U353" s="28"/>
      <c r="V353" s="28"/>
    </row>
    <row r="354" spans="1:22" ht="19.95" customHeight="1" x14ac:dyDescent="0.3">
      <c r="A354" s="54"/>
      <c r="N354" s="45"/>
      <c r="O354" s="45"/>
      <c r="P354" s="45"/>
      <c r="Q354" s="45"/>
      <c r="R354" s="45"/>
      <c r="S354" s="28"/>
      <c r="T354" s="28"/>
      <c r="U354" s="28"/>
      <c r="V354" s="28"/>
    </row>
    <row r="355" spans="1:22" ht="19.95" customHeight="1" x14ac:dyDescent="0.3">
      <c r="A355" s="54"/>
      <c r="N355" s="45"/>
      <c r="O355" s="45"/>
      <c r="P355" s="45"/>
      <c r="Q355" s="45"/>
      <c r="R355" s="45"/>
      <c r="S355" s="28"/>
      <c r="T355" s="28"/>
      <c r="U355" s="28"/>
      <c r="V355" s="28"/>
    </row>
    <row r="356" spans="1:22" ht="19.95" customHeight="1" x14ac:dyDescent="0.3">
      <c r="A356" s="54"/>
      <c r="N356" s="45"/>
      <c r="O356" s="45"/>
      <c r="P356" s="45"/>
      <c r="Q356" s="45"/>
      <c r="R356" s="45"/>
      <c r="S356" s="28"/>
      <c r="T356" s="28"/>
      <c r="U356" s="28"/>
      <c r="V356" s="28"/>
    </row>
    <row r="357" spans="1:22" ht="19.95" customHeight="1" x14ac:dyDescent="0.3">
      <c r="A357" s="54"/>
      <c r="N357" s="45"/>
      <c r="O357" s="45"/>
      <c r="P357" s="45"/>
      <c r="Q357" s="45"/>
      <c r="R357" s="45"/>
      <c r="S357" s="28"/>
      <c r="T357" s="28"/>
      <c r="U357" s="28"/>
      <c r="V357" s="28"/>
    </row>
    <row r="358" spans="1:22" ht="19.95" customHeight="1" x14ac:dyDescent="0.3">
      <c r="A358" s="54"/>
      <c r="N358" s="45"/>
      <c r="O358" s="45"/>
      <c r="P358" s="45"/>
      <c r="Q358" s="45"/>
      <c r="R358" s="45"/>
      <c r="S358" s="28"/>
      <c r="T358" s="28"/>
      <c r="U358" s="28"/>
      <c r="V358" s="28"/>
    </row>
    <row r="359" spans="1:22" ht="19.95" customHeight="1" x14ac:dyDescent="0.3">
      <c r="A359" s="54"/>
      <c r="N359" s="45"/>
      <c r="O359" s="45"/>
      <c r="P359" s="45"/>
      <c r="Q359" s="45"/>
      <c r="R359" s="45"/>
      <c r="S359" s="28"/>
      <c r="T359" s="28"/>
      <c r="U359" s="28"/>
      <c r="V359" s="28"/>
    </row>
    <row r="360" spans="1:22" ht="19.95" customHeight="1" x14ac:dyDescent="0.3">
      <c r="A360" s="54"/>
      <c r="N360" s="45"/>
      <c r="O360" s="45"/>
      <c r="P360" s="45"/>
      <c r="Q360" s="45"/>
      <c r="R360" s="45"/>
      <c r="S360" s="28"/>
      <c r="T360" s="28"/>
      <c r="U360" s="28"/>
      <c r="V360" s="28"/>
    </row>
    <row r="361" spans="1:22" ht="19.95" customHeight="1" x14ac:dyDescent="0.3">
      <c r="A361" s="54"/>
      <c r="N361" s="45"/>
      <c r="O361" s="45"/>
      <c r="P361" s="45"/>
      <c r="Q361" s="45"/>
      <c r="R361" s="45"/>
      <c r="S361" s="28"/>
      <c r="T361" s="28"/>
      <c r="U361" s="28"/>
      <c r="V361" s="28"/>
    </row>
    <row r="362" spans="1:22" ht="19.95" customHeight="1" x14ac:dyDescent="0.3">
      <c r="A362" s="54"/>
      <c r="N362" s="45"/>
      <c r="O362" s="45"/>
      <c r="P362" s="45"/>
      <c r="Q362" s="45"/>
      <c r="R362" s="45"/>
      <c r="S362" s="28"/>
      <c r="T362" s="28"/>
      <c r="U362" s="28"/>
      <c r="V362" s="28"/>
    </row>
    <row r="363" spans="1:22" ht="19.95" customHeight="1" x14ac:dyDescent="0.3">
      <c r="A363" s="54"/>
      <c r="N363" s="45"/>
      <c r="O363" s="45"/>
      <c r="P363" s="45"/>
      <c r="Q363" s="45"/>
      <c r="R363" s="45"/>
      <c r="S363" s="28"/>
      <c r="T363" s="28"/>
      <c r="U363" s="28"/>
      <c r="V363" s="28"/>
    </row>
    <row r="364" spans="1:22" ht="19.95" customHeight="1" x14ac:dyDescent="0.3">
      <c r="A364" s="54"/>
      <c r="N364" s="45"/>
      <c r="O364" s="45"/>
      <c r="P364" s="45"/>
      <c r="Q364" s="45"/>
      <c r="R364" s="45"/>
      <c r="S364" s="28"/>
      <c r="T364" s="28"/>
      <c r="U364" s="28"/>
      <c r="V364" s="28"/>
    </row>
    <row r="365" spans="1:22" ht="19.95" customHeight="1" x14ac:dyDescent="0.3">
      <c r="A365" s="54"/>
      <c r="N365" s="45"/>
      <c r="O365" s="45"/>
      <c r="P365" s="45"/>
      <c r="Q365" s="45"/>
      <c r="R365" s="45"/>
      <c r="S365" s="28"/>
      <c r="T365" s="28"/>
      <c r="U365" s="28"/>
      <c r="V365" s="28"/>
    </row>
    <row r="366" spans="1:22" ht="19.95" customHeight="1" x14ac:dyDescent="0.3">
      <c r="A366" s="54"/>
      <c r="N366" s="45"/>
      <c r="O366" s="45"/>
      <c r="P366" s="45"/>
      <c r="Q366" s="45"/>
      <c r="R366" s="45"/>
      <c r="S366" s="28"/>
      <c r="T366" s="28"/>
      <c r="U366" s="28"/>
      <c r="V366" s="28"/>
    </row>
    <row r="367" spans="1:22" ht="19.95" customHeight="1" x14ac:dyDescent="0.3">
      <c r="A367" s="54"/>
      <c r="N367" s="45"/>
      <c r="O367" s="45"/>
      <c r="P367" s="45"/>
      <c r="Q367" s="45"/>
      <c r="R367" s="45"/>
      <c r="S367" s="28"/>
      <c r="T367" s="28"/>
      <c r="U367" s="28"/>
      <c r="V367" s="28"/>
    </row>
    <row r="368" spans="1:22" ht="19.95" customHeight="1" x14ac:dyDescent="0.3">
      <c r="A368" s="54"/>
      <c r="N368" s="45"/>
      <c r="O368" s="45"/>
      <c r="P368" s="45"/>
      <c r="Q368" s="45"/>
      <c r="R368" s="45"/>
      <c r="S368" s="28"/>
      <c r="T368" s="28"/>
      <c r="U368" s="28"/>
      <c r="V368" s="28"/>
    </row>
    <row r="369" spans="1:22" ht="19.95" customHeight="1" x14ac:dyDescent="0.3">
      <c r="A369" s="54"/>
      <c r="N369" s="45"/>
      <c r="O369" s="45"/>
      <c r="P369" s="45"/>
      <c r="Q369" s="45"/>
      <c r="R369" s="45"/>
      <c r="S369" s="28"/>
      <c r="T369" s="28"/>
      <c r="U369" s="28"/>
      <c r="V369" s="28"/>
    </row>
    <row r="370" spans="1:22" ht="19.95" customHeight="1" x14ac:dyDescent="0.3">
      <c r="A370" s="54"/>
      <c r="N370" s="45"/>
      <c r="O370" s="45"/>
      <c r="P370" s="45"/>
      <c r="Q370" s="45"/>
      <c r="R370" s="45"/>
      <c r="S370" s="28"/>
      <c r="T370" s="28"/>
      <c r="U370" s="28"/>
      <c r="V370" s="28"/>
    </row>
    <row r="371" spans="1:22" ht="19.95" customHeight="1" x14ac:dyDescent="0.3">
      <c r="A371" s="54"/>
      <c r="N371" s="45"/>
      <c r="O371" s="45"/>
      <c r="P371" s="45"/>
      <c r="Q371" s="45"/>
      <c r="R371" s="45"/>
      <c r="S371" s="28"/>
      <c r="T371" s="28"/>
      <c r="U371" s="28"/>
      <c r="V371" s="28"/>
    </row>
    <row r="372" spans="1:22" ht="19.95" customHeight="1" x14ac:dyDescent="0.3">
      <c r="A372" s="54"/>
      <c r="N372" s="45"/>
      <c r="O372" s="45"/>
      <c r="P372" s="45"/>
      <c r="Q372" s="45"/>
      <c r="R372" s="45"/>
      <c r="S372" s="28"/>
      <c r="T372" s="28"/>
      <c r="U372" s="28"/>
      <c r="V372" s="28"/>
    </row>
    <row r="373" spans="1:22" ht="19.95" customHeight="1" x14ac:dyDescent="0.3">
      <c r="A373" s="54"/>
      <c r="N373" s="45"/>
      <c r="O373" s="45"/>
      <c r="P373" s="45"/>
      <c r="Q373" s="45"/>
      <c r="R373" s="45"/>
      <c r="S373" s="28"/>
      <c r="T373" s="28"/>
      <c r="U373" s="28"/>
      <c r="V373" s="28"/>
    </row>
    <row r="374" spans="1:22" ht="19.95" customHeight="1" x14ac:dyDescent="0.3">
      <c r="A374" s="54"/>
      <c r="N374" s="45"/>
      <c r="O374" s="45"/>
      <c r="P374" s="45"/>
      <c r="Q374" s="45"/>
      <c r="R374" s="45"/>
      <c r="S374" s="28"/>
      <c r="T374" s="28"/>
      <c r="U374" s="28"/>
      <c r="V374" s="28"/>
    </row>
    <row r="375" spans="1:22" ht="19.95" customHeight="1" x14ac:dyDescent="0.3">
      <c r="A375" s="54"/>
      <c r="N375" s="45"/>
      <c r="O375" s="45"/>
      <c r="P375" s="45"/>
      <c r="Q375" s="45"/>
      <c r="R375" s="45"/>
      <c r="S375" s="28"/>
      <c r="T375" s="28"/>
      <c r="U375" s="28"/>
      <c r="V375" s="28"/>
    </row>
    <row r="376" spans="1:22" ht="19.95" customHeight="1" x14ac:dyDescent="0.3">
      <c r="A376" s="54"/>
      <c r="N376" s="45"/>
      <c r="O376" s="45"/>
      <c r="P376" s="45"/>
      <c r="Q376" s="45"/>
      <c r="R376" s="45"/>
      <c r="S376" s="28"/>
      <c r="T376" s="28"/>
      <c r="U376" s="28"/>
      <c r="V376" s="28"/>
    </row>
    <row r="377" spans="1:22" ht="19.95" customHeight="1" x14ac:dyDescent="0.3">
      <c r="A377" s="54"/>
      <c r="N377" s="45"/>
      <c r="O377" s="45"/>
      <c r="P377" s="45"/>
      <c r="Q377" s="45"/>
      <c r="R377" s="45"/>
      <c r="S377" s="28"/>
      <c r="T377" s="28"/>
      <c r="U377" s="28"/>
      <c r="V377" s="28"/>
    </row>
    <row r="378" spans="1:22" ht="19.95" customHeight="1" x14ac:dyDescent="0.3">
      <c r="A378" s="54"/>
      <c r="N378" s="45"/>
      <c r="O378" s="45"/>
      <c r="P378" s="45"/>
      <c r="Q378" s="45"/>
      <c r="R378" s="45"/>
      <c r="S378" s="28"/>
      <c r="T378" s="28"/>
      <c r="U378" s="28"/>
      <c r="V378" s="28"/>
    </row>
    <row r="379" spans="1:22" ht="19.95" customHeight="1" x14ac:dyDescent="0.3">
      <c r="A379" s="54"/>
      <c r="N379" s="45"/>
      <c r="O379" s="45"/>
      <c r="P379" s="45"/>
      <c r="Q379" s="45"/>
      <c r="R379" s="45"/>
      <c r="S379" s="28"/>
      <c r="T379" s="28"/>
      <c r="U379" s="28"/>
      <c r="V379" s="28"/>
    </row>
    <row r="380" spans="1:22" ht="19.95" customHeight="1" x14ac:dyDescent="0.3">
      <c r="A380" s="54"/>
      <c r="N380" s="45"/>
      <c r="O380" s="45"/>
      <c r="P380" s="45"/>
      <c r="Q380" s="45"/>
      <c r="R380" s="45"/>
      <c r="S380" s="28"/>
      <c r="T380" s="28"/>
      <c r="U380" s="28"/>
      <c r="V380" s="28"/>
    </row>
    <row r="381" spans="1:22" ht="19.95" customHeight="1" x14ac:dyDescent="0.3">
      <c r="A381" s="54"/>
      <c r="N381" s="45"/>
      <c r="O381" s="45"/>
      <c r="P381" s="45"/>
      <c r="Q381" s="45"/>
      <c r="R381" s="45"/>
      <c r="S381" s="28"/>
      <c r="T381" s="28"/>
      <c r="U381" s="28"/>
      <c r="V381" s="28"/>
    </row>
    <row r="382" spans="1:22" ht="19.95" customHeight="1" x14ac:dyDescent="0.3">
      <c r="A382" s="54"/>
      <c r="N382" s="45"/>
      <c r="O382" s="45"/>
      <c r="P382" s="45"/>
      <c r="Q382" s="45"/>
      <c r="R382" s="45"/>
      <c r="S382" s="28"/>
      <c r="T382" s="28"/>
      <c r="U382" s="28"/>
      <c r="V382" s="28"/>
    </row>
    <row r="383" spans="1:22" ht="19.95" customHeight="1" x14ac:dyDescent="0.3">
      <c r="A383" s="54"/>
      <c r="N383" s="45"/>
      <c r="O383" s="45"/>
      <c r="P383" s="45"/>
      <c r="Q383" s="45"/>
      <c r="R383" s="45"/>
      <c r="S383" s="28"/>
      <c r="T383" s="28"/>
      <c r="U383" s="28"/>
      <c r="V383" s="28"/>
    </row>
    <row r="384" spans="1:22" ht="19.95" customHeight="1" x14ac:dyDescent="0.3">
      <c r="A384" s="54"/>
      <c r="N384" s="45"/>
      <c r="O384" s="45"/>
      <c r="P384" s="45"/>
      <c r="Q384" s="45"/>
      <c r="R384" s="45"/>
      <c r="S384" s="28"/>
      <c r="T384" s="28"/>
      <c r="U384" s="28"/>
      <c r="V384" s="28"/>
    </row>
    <row r="385" spans="1:22" ht="19.95" customHeight="1" x14ac:dyDescent="0.3">
      <c r="A385" s="54"/>
      <c r="N385" s="45"/>
      <c r="O385" s="45"/>
      <c r="P385" s="45"/>
      <c r="Q385" s="45"/>
      <c r="R385" s="45"/>
      <c r="S385" s="28"/>
      <c r="T385" s="28"/>
      <c r="U385" s="28"/>
      <c r="V385" s="28"/>
    </row>
    <row r="386" spans="1:22" ht="19.95" customHeight="1" x14ac:dyDescent="0.3">
      <c r="A386" s="54"/>
      <c r="N386" s="45"/>
      <c r="O386" s="45"/>
      <c r="P386" s="45"/>
      <c r="Q386" s="45"/>
      <c r="R386" s="45"/>
      <c r="S386" s="28"/>
      <c r="T386" s="28"/>
      <c r="U386" s="28"/>
      <c r="V386" s="28"/>
    </row>
    <row r="387" spans="1:22" ht="19.95" customHeight="1" x14ac:dyDescent="0.3">
      <c r="A387" s="54"/>
      <c r="N387" s="45"/>
      <c r="O387" s="45"/>
      <c r="P387" s="45"/>
      <c r="Q387" s="45"/>
      <c r="R387" s="45"/>
      <c r="S387" s="28"/>
      <c r="T387" s="28"/>
      <c r="U387" s="28"/>
      <c r="V387" s="28"/>
    </row>
    <row r="388" spans="1:22" ht="19.95" customHeight="1" x14ac:dyDescent="0.3">
      <c r="A388" s="54"/>
      <c r="N388" s="45"/>
      <c r="O388" s="45"/>
      <c r="P388" s="45"/>
      <c r="Q388" s="45"/>
      <c r="R388" s="45"/>
      <c r="S388" s="28"/>
      <c r="T388" s="28"/>
      <c r="U388" s="28"/>
      <c r="V388" s="28"/>
    </row>
    <row r="389" spans="1:22" ht="19.95" customHeight="1" x14ac:dyDescent="0.3">
      <c r="A389" s="54"/>
      <c r="N389" s="45"/>
      <c r="O389" s="45"/>
      <c r="P389" s="45"/>
      <c r="Q389" s="45"/>
      <c r="R389" s="45"/>
      <c r="S389" s="28"/>
      <c r="T389" s="28"/>
      <c r="U389" s="28"/>
      <c r="V389" s="28"/>
    </row>
    <row r="390" spans="1:22" ht="19.95" customHeight="1" x14ac:dyDescent="0.3">
      <c r="A390" s="54"/>
      <c r="N390" s="45"/>
      <c r="O390" s="45"/>
      <c r="P390" s="45"/>
      <c r="Q390" s="45"/>
      <c r="R390" s="45"/>
      <c r="S390" s="28"/>
      <c r="T390" s="28"/>
      <c r="U390" s="28"/>
      <c r="V390" s="28"/>
    </row>
    <row r="391" spans="1:22" ht="19.95" customHeight="1" x14ac:dyDescent="0.3">
      <c r="A391" s="54"/>
      <c r="N391" s="45"/>
      <c r="O391" s="45"/>
      <c r="P391" s="45"/>
      <c r="Q391" s="45"/>
      <c r="R391" s="45"/>
      <c r="S391" s="28"/>
      <c r="T391" s="28"/>
      <c r="U391" s="28"/>
      <c r="V391" s="28"/>
    </row>
  </sheetData>
  <pageMargins left="0.7" right="0.7" top="0.75" bottom="0.75" header="0.3" footer="0.3"/>
  <pageSetup orientation="portrait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7B200E27FAF24BB475FB02E027DC3C" ma:contentTypeVersion="0" ma:contentTypeDescription="Create a new document." ma:contentTypeScope="" ma:versionID="f3bf87ab74e9105e6d0ead7041de9d30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E815319-7A4D-4E44-8565-E6A2B628F4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275185-8989-4B1B-ABFC-D66C66C27F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773A751-DAF3-44FF-B8B3-C7A2E8C6AEE0}">
  <ds:schemaRefs>
    <ds:schemaRef ds:uri="http://purl.org/dc/elements/1.1/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TEU Volume</vt:lpstr>
      <vt:lpstr>Container Volume</vt:lpstr>
      <vt:lpstr>GC Tonnage</vt:lpstr>
      <vt:lpstr>Ship Calls</vt:lpstr>
      <vt:lpstr>TEU Volume Breakdown</vt:lpstr>
      <vt:lpstr>Data</vt:lpstr>
    </vt:vector>
  </TitlesOfParts>
  <Company>Virginia Port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Port of Virginia Statistics</dc:title>
  <dc:creator>asparenberg@PortofVirginia.com</dc:creator>
  <cp:lastModifiedBy>Anja Sparenberg</cp:lastModifiedBy>
  <cp:lastPrinted>2017-02-15T13:51:15Z</cp:lastPrinted>
  <dcterms:created xsi:type="dcterms:W3CDTF">2009-01-30T14:51:35Z</dcterms:created>
  <dcterms:modified xsi:type="dcterms:W3CDTF">2026-08-05T19:32:43Z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0x010100057B200E27FAF24BB475FB02E027DC3C</vt:lpwstr>
  </property>
</Properties>
</file>